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casalini\"/>
    </mc:Choice>
  </mc:AlternateContent>
  <xr:revisionPtr revIDLastSave="0" documentId="13_ncr:1_{E5E182D3-0B5A-42C2-A18F-217D5047355D}" xr6:coauthVersionLast="47" xr6:coauthVersionMax="47" xr10:uidLastSave="{00000000-0000-0000-0000-000000000000}"/>
  <bookViews>
    <workbookView xWindow="-28920" yWindow="-120" windowWidth="29040" windowHeight="15840" xr2:uid="{8A24D808-F27A-40EF-8365-CDA6E1454DB8}"/>
  </bookViews>
  <sheets>
    <sheet name="PR1" sheetId="1" r:id="rId1"/>
    <sheet name="JR1" sheetId="2" r:id="rId2"/>
    <sheet name="DR3" sheetId="3" r:id="rId3"/>
    <sheet name="BR2" sheetId="4" r:id="rId4"/>
    <sheet name="BR1" sheetId="5" r:id="rId5"/>
    <sheet name="JR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6" l="1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F11" i="4"/>
  <c r="F12" i="4"/>
  <c r="F13" i="4"/>
  <c r="F14" i="4"/>
  <c r="F15" i="4"/>
  <c r="F16" i="4"/>
  <c r="F17" i="4"/>
  <c r="F18" i="4"/>
  <c r="F19" i="4"/>
  <c r="F20" i="4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G11" i="2"/>
  <c r="G12" i="2"/>
  <c r="G13" i="2"/>
  <c r="G14" i="2"/>
  <c r="G15" i="2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</calcChain>
</file>

<file path=xl/sharedStrings.xml><?xml version="1.0" encoding="utf-8"?>
<sst xmlns="http://schemas.openxmlformats.org/spreadsheetml/2006/main" count="718" uniqueCount="151">
  <si>
    <t>Platfom Report 1 (R4)</t>
  </si>
  <si>
    <t>Total Searches, Result Clicks and Record Views by Mounth and Platform</t>
  </si>
  <si>
    <t>Universitätsbibliothek Regensburg [3M2A40]</t>
  </si>
  <si>
    <t xml:space="preserve"> </t>
  </si>
  <si>
    <t>Period covered by Report</t>
  </si>
  <si>
    <t>2021-01-01 to 2021-12-31</t>
  </si>
  <si>
    <t>Date run:</t>
  </si>
  <si>
    <t>access.torrossa.com</t>
  </si>
  <si>
    <t>Regular Searches</t>
  </si>
  <si>
    <t>AIDA - Associazione Italiana Documentazione Avanzata</t>
  </si>
  <si>
    <t>Record Views</t>
  </si>
  <si>
    <t>Antenore</t>
  </si>
  <si>
    <t>Associazione lettera internazionale</t>
  </si>
  <si>
    <t>Associazione Testimonianze</t>
  </si>
  <si>
    <t>Bulzoni</t>
  </si>
  <si>
    <t>Bulzoni Editore</t>
  </si>
  <si>
    <t>Cadmo</t>
  </si>
  <si>
    <t>Carocci Editore</t>
  </si>
  <si>
    <t>Casalini Libri</t>
  </si>
  <si>
    <t>CLUEB</t>
  </si>
  <si>
    <t>Coordinamento Nazionale Biblioteche di Architettura</t>
  </si>
  <si>
    <t>CRIC - Coordinamento Riviste Italiane di Cultura</t>
  </si>
  <si>
    <t>CSA - Casa Editrice Università La Sapienza</t>
  </si>
  <si>
    <t>CSIC</t>
  </si>
  <si>
    <t>Result Clicks</t>
  </si>
  <si>
    <t>CSIC - Consejo Superior de Investigaciones Cientìficas</t>
  </si>
  <si>
    <t>DeriveApprodi</t>
  </si>
  <si>
    <t>Documenta Universitaria</t>
  </si>
  <si>
    <t>Drengo</t>
  </si>
  <si>
    <t>Dykinson</t>
  </si>
  <si>
    <t>Ecobook</t>
  </si>
  <si>
    <t>École Française de Rome</t>
  </si>
  <si>
    <t>Edicions Bellaterra</t>
  </si>
  <si>
    <t>Editorial Octaedro</t>
  </si>
  <si>
    <t>Edizioni di Pagina</t>
  </si>
  <si>
    <t>Edizioni Otto Novecento</t>
  </si>
  <si>
    <t>Edizioni PLUS - Pisa University Press</t>
  </si>
  <si>
    <t>EUM - Edizioni Università di Macerata</t>
  </si>
  <si>
    <t>Fabrizio Serra Editore</t>
  </si>
  <si>
    <t>Firenze University Press</t>
  </si>
  <si>
    <t>Forum</t>
  </si>
  <si>
    <t>Forum Editrice Universitaria</t>
  </si>
  <si>
    <t>Giunti editore</t>
  </si>
  <si>
    <t>Istituti Editoriali e Poligrafici Internazionali</t>
  </si>
  <si>
    <t>Leo S. Olschki</t>
  </si>
  <si>
    <t>Linkgua Ediciones</t>
  </si>
  <si>
    <t>Loffredo Editore</t>
  </si>
  <si>
    <t>LoGisma</t>
  </si>
  <si>
    <t>LoGisma Editore</t>
  </si>
  <si>
    <t>Longo</t>
  </si>
  <si>
    <t>Name edizioni</t>
  </si>
  <si>
    <t>PLUS - Pisa University Press</t>
  </si>
  <si>
    <t>Polistampa</t>
  </si>
  <si>
    <t>Prospettiva Edizioni</t>
  </si>
  <si>
    <t>Punto di Fuga Editore</t>
  </si>
  <si>
    <t>Quodlibet</t>
  </si>
  <si>
    <t>Rubbettino Editore</t>
  </si>
  <si>
    <t>Salerno Editrice</t>
  </si>
  <si>
    <t>Salotto letterario di Sesto Fiorentino - Salotto Conti</t>
  </si>
  <si>
    <t>Storia e Letteratura</t>
  </si>
  <si>
    <t>Tilgher Genova</t>
  </si>
  <si>
    <t>Viella</t>
  </si>
  <si>
    <t>Vita e Pensiero</t>
  </si>
  <si>
    <t>Zanichelli Editore</t>
  </si>
  <si>
    <t>Journal Report 1 (R4)</t>
  </si>
  <si>
    <t>Number of Successful Full-Text Article Requests by Month and Journal</t>
  </si>
  <si>
    <t>Total for all journals</t>
  </si>
  <si>
    <t>Otto/Novecento : rivista quadrimestrale di critica e storia letteraria.</t>
  </si>
  <si>
    <t>Acta philosophica : rivista internazionale di filosofia.</t>
  </si>
  <si>
    <t>Studi rinascimentali : rivista internazionale di letteratura italiana.</t>
  </si>
  <si>
    <t>Sanctorum : rivista dell'Associazione Italiana per lo studio della santità, dei culti e dell'agiografia.</t>
  </si>
  <si>
    <t>Aevum : rassegna di scienze storiche, linguistiche e filologiche.</t>
  </si>
  <si>
    <t>Database Report 3 (DR3)</t>
  </si>
  <si>
    <t>Total Searches and Sessions by Month and Service</t>
  </si>
  <si>
    <t>Total for Service access.torrossa.com</t>
  </si>
  <si>
    <t>Searches run</t>
  </si>
  <si>
    <t>Sessions</t>
  </si>
  <si>
    <t>Book Report 2 (R4)</t>
  </si>
  <si>
    <t>Number of Successful Section Request by Month and Title</t>
  </si>
  <si>
    <t>Total for all titles</t>
  </si>
  <si>
    <t>Italia linguistica anno Mille, Italia linguistica anno Duemila : atti del XXXIV Congresso internazionale di studi della Società di linguistica italiana (SLI), Firenze 19-21 ottobre 2000 / a cura di Nicoletta Maraschio, Teresa Poggi Salani ; con la collaborazione di Marina Bongi, Maria Palmerini.</t>
  </si>
  <si>
    <t>Introduction à la découverte de la poésie française / Marie-Louise Lentengre.</t>
  </si>
  <si>
    <t>Letteratura e cinema : il remake / a cura di G. Elisa Bussi, Delia Chiaro.</t>
  </si>
  <si>
    <t>L'uomo fra natura e cultura : Arnold Gehlen e il moderno / Vittorio D'Anna.</t>
  </si>
  <si>
    <t>Inacusatividad y aspecto léxico en los verbos de movimiento : estudio diacrónico.</t>
  </si>
  <si>
    <t>Le tophet de Salammbô à Carthage : essai de reconstitution / Hélène Bénichou-Safar.</t>
  </si>
  <si>
    <t>Villa Maritima : recherches sur les villas littorales de l'Italie romaine : 3. siècle av. J. C.-3. siècle ap. J. C / Xavier Lafon.</t>
  </si>
  <si>
    <t>Ecce Homo! : nomi, cifre e figure di Pirandello / Antonio Sichera.</t>
  </si>
  <si>
    <t>Lo Zibaldone cento anni dopo : composizione, edizioni, temi : atti del X Convegno internazionale di studi leopardiani : Recanati, Portorecanati, 14-19 settembre 1998 / a cura di Rolando Garbuglia.</t>
  </si>
  <si>
    <t>La città maschera : geometria e dinamica della città rinascimentale / Carmela Pesca.</t>
  </si>
  <si>
    <t>Book Report 1 (R4)</t>
  </si>
  <si>
    <t>Number of Successful Title Request by Month and Title</t>
  </si>
  <si>
    <t>La creazione del vero : il maggior teatro di Pirandello / Umberto Mariani.</t>
  </si>
  <si>
    <t>M. Valerii Martialis Epigrammaton liber / Marcus Valerius Martialis ; introduzione e testo critico di Ugo Carratello.</t>
  </si>
  <si>
    <t>Andrea del Verrocchio : Life and Work / Dario A. Covi.</t>
  </si>
  <si>
    <t>Conversazioni sulla lingua italiana / Alfonso Leone.</t>
  </si>
  <si>
    <t>De arte excerpendi : imparare a dimenticare nella modernità / Alberto Cevolini.</t>
  </si>
  <si>
    <t>Giacomo Leopardi, le donne, gli amori / Raffaele Urraro.</t>
  </si>
  <si>
    <t>I fiori del male / Charles Baudelaire ; traduzione con testo a fronte a cura di Carlo Muscetta ; presentazione di Giuseppe Savoca.</t>
  </si>
  <si>
    <t>Il Canzoniere di Petrarca tra codicologia ed ecdotica / Giuseppe Savoca.</t>
  </si>
  <si>
    <t>La prospettiva antropologica nel pensiero e nella poesia di Giacomo Leopardi : atti del XII Convegno internazionale di studi leopardiani : Recanati 23-26 settembre 2008 / a cura di Chiara Gaiardoni.</t>
  </si>
  <si>
    <t>Leopardi : profilo e studi / Giuseppe Savoca.</t>
  </si>
  <si>
    <t>Modernist Forms of Rejuvenation : Eugenio Montale and T. S. Eliot / Paola Sica.</t>
  </si>
  <si>
    <t>Orlando furioso : secondo la princeps del 1516 / Ludovico Ariosto ; edizione critica a cura di Marco Dorigatti.</t>
  </si>
  <si>
    <t>Prospettive sui Malavoglia : atti dell'Incontro di studio della Società per lo studio della modernità letteraria, Catania, 17-18 febbraio 2006 / a cura di Giuseppe Savoca, Antonio Di Silvestro.</t>
  </si>
  <si>
    <t>Tema e metafora in testi poetici di Leopardi, Montale e Magrelli : saggi di lessicografia letteraria / Jansen Steen, Paola Polito.</t>
  </si>
  <si>
    <t>Vocabolario della poesia di Giacomo Leopardi : vocabolario, liste e statistiche / Giuseppe Savoca.</t>
  </si>
  <si>
    <t>Historia de los heterodoxos españoles, libro II / Marcelino Menéndez y Pelayo.</t>
  </si>
  <si>
    <t>Historia de los heterodoxos españoles, libro III / Marcelino Menéndez y Pelayo.</t>
  </si>
  <si>
    <t>Historia de los heterodoxos españoles, libro IV / Marcelino Menéndez y Pelayo.</t>
  </si>
  <si>
    <t>Il giallo italiano come nuovo romanzo sociale / a cura di Marco Sangiorgi, Luca Telò.</t>
  </si>
  <si>
    <t>Leopardi e il principio di inutilità / Rolando Damiani.</t>
  </si>
  <si>
    <t>Canti / Giacomo Leopardi.</t>
  </si>
  <si>
    <t>Canzoniere.</t>
  </si>
  <si>
    <t>Enrico IV / Luigi Pirandello.</t>
  </si>
  <si>
    <t>Il teatro comico / Carlo Goldoni.</t>
  </si>
  <si>
    <t>Istorie fiorentine : volume I / Niccolò Machiavelli.</t>
  </si>
  <si>
    <t>Istorie fiorentine : volume II / Niccolò Machiavelli.</t>
  </si>
  <si>
    <t>Istorie fiorentine : volume III / Niccolò Machiavelli.</t>
  </si>
  <si>
    <t>La bottega del caffè / Carlo Goldoni.</t>
  </si>
  <si>
    <t>La Lena / Ludovico Ariosto.</t>
  </si>
  <si>
    <t>L'umorismo / Luigi Pirandello.</t>
  </si>
  <si>
    <t>Malavoglia : volume I.</t>
  </si>
  <si>
    <t>Malavoglia : volume II.</t>
  </si>
  <si>
    <t>Nabucco / Giuseppe Versi, Temistocle Solera.</t>
  </si>
  <si>
    <t>Novelle / Lorenzo de' Medici.</t>
  </si>
  <si>
    <t>Novelle / Matteo Bandello.</t>
  </si>
  <si>
    <t>Orlando furioso / Ludovico Ariosto.</t>
  </si>
  <si>
    <t>Satire / Ludovico Ariosto.</t>
  </si>
  <si>
    <t>Secretum / Francesco Petrarca.</t>
  </si>
  <si>
    <t>Sei personaggi in cerca d'autore / Luigi Pirandello.</t>
  </si>
  <si>
    <t>Storia della letteratura italiana : volume I / Francesco, De Sanctis.</t>
  </si>
  <si>
    <t>Storie fiorentine / Francesco Guicciardini.</t>
  </si>
  <si>
    <t>Uno, nessuno, centomila / Luigi Pirandello.</t>
  </si>
  <si>
    <t>Zibaldone di pensieri : volume I / Giacomo Leopardi.</t>
  </si>
  <si>
    <t>Zibaldone di pensieri : volume II / Giacomo Leopardi.</t>
  </si>
  <si>
    <t>Zibaldone di pensieri : volume III / Leopardi Giacomo.</t>
  </si>
  <si>
    <t>Zibaldone di pensieri : volume IV / Leopardi Giacomo.</t>
  </si>
  <si>
    <t>Zibaldone di pensieri : volume IX / Giacomo Leopardi.</t>
  </si>
  <si>
    <t>Zibaldone di pensieri : volume V / Giacomo Leopardi.</t>
  </si>
  <si>
    <t>Zibaldone di pensieri : volume VI / Giacomo Leopardi.</t>
  </si>
  <si>
    <t>Zibaldone di pensieri : volume X / Giacomo Leopardi.</t>
  </si>
  <si>
    <t>Zibaldone di pensieri : volume XI / Giacomo Leopardi.</t>
  </si>
  <si>
    <t>Zibaldone di pensieri : volume XII / Giacomo Leopardi.</t>
  </si>
  <si>
    <t>Journal Report 5 (R4)</t>
  </si>
  <si>
    <t>Number of Successful Full-Text Article Requests by Year-of-Publication (YOP) and Journal</t>
  </si>
  <si>
    <t>2036-5829</t>
  </si>
  <si>
    <t>2036-4628</t>
  </si>
  <si>
    <t>1827-787X</t>
  </si>
  <si>
    <t>1824-1948</t>
  </si>
  <si>
    <t>1825-6562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</si>
</sst>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8297-9C2D-422A-9D22-815132806505}">
  <dimension ref="A1:P70"/>
  <sheetViews>
    <sheetView tabSelected="1" workbookViewId="0">
      <selection activeCell="H31" sqref="H31"/>
    </sheetView>
  </sheetViews>
  <sheetFormatPr baseColWidth="10" defaultRowHeight="15" x14ac:dyDescent="0.25"/>
  <cols>
    <col min="1" max="1" width="22.7109375" customWidth="1"/>
  </cols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x14ac:dyDescent="0.25">
      <c r="A5" t="s">
        <v>4</v>
      </c>
    </row>
    <row r="6" spans="1:16" x14ac:dyDescent="0.25">
      <c r="A6" t="s">
        <v>5</v>
      </c>
    </row>
    <row r="7" spans="1:16" x14ac:dyDescent="0.25">
      <c r="A7" t="s">
        <v>6</v>
      </c>
    </row>
    <row r="8" spans="1:16" x14ac:dyDescent="0.25">
      <c r="A8" s="1">
        <v>44649</v>
      </c>
    </row>
    <row r="9" spans="1:16" x14ac:dyDescent="0.25">
      <c r="A9" t="str">
        <f>"Platform"</f>
        <v>Platform</v>
      </c>
      <c r="B9" t="str">
        <f>"Publisher"</f>
        <v>Publisher</v>
      </c>
      <c r="C9" t="str">
        <f>"User Activity"</f>
        <v>User Activity</v>
      </c>
      <c r="D9" t="str">
        <f>"Reporting Period Total"</f>
        <v>Reporting Period Total</v>
      </c>
      <c r="E9" t="str">
        <f>"Jan-2021"</f>
        <v>Jan-2021</v>
      </c>
      <c r="F9" t="str">
        <f>"Feb-2021"</f>
        <v>Feb-2021</v>
      </c>
      <c r="G9" t="str">
        <f>"Mar-2021"</f>
        <v>Mar-2021</v>
      </c>
      <c r="H9" t="str">
        <f>"Apr-2021"</f>
        <v>Apr-2021</v>
      </c>
      <c r="I9" t="str">
        <f>"May-2021"</f>
        <v>May-2021</v>
      </c>
      <c r="J9" t="str">
        <f>"Jun-2021"</f>
        <v>Jun-2021</v>
      </c>
      <c r="K9" t="str">
        <f>"Jul-2021"</f>
        <v>Jul-2021</v>
      </c>
      <c r="L9" t="str">
        <f>"Aug-2021"</f>
        <v>Aug-2021</v>
      </c>
      <c r="M9" t="str">
        <f>"Sep-2021"</f>
        <v>Sep-2021</v>
      </c>
      <c r="N9" t="str">
        <f>"Oct-2021"</f>
        <v>Oct-2021</v>
      </c>
      <c r="O9" t="str">
        <f>"Nov-2021"</f>
        <v>Nov-2021</v>
      </c>
      <c r="P9" t="str">
        <f>"Dec-2021"</f>
        <v>Dec-2021</v>
      </c>
    </row>
    <row r="10" spans="1:16" x14ac:dyDescent="0.25">
      <c r="A10" t="s">
        <v>7</v>
      </c>
      <c r="B10" t="s">
        <v>3</v>
      </c>
      <c r="C10" t="s">
        <v>8</v>
      </c>
      <c r="D10">
        <v>1110</v>
      </c>
      <c r="E10">
        <v>264</v>
      </c>
      <c r="F10">
        <v>214</v>
      </c>
      <c r="G10">
        <v>191</v>
      </c>
      <c r="H10">
        <v>8</v>
      </c>
      <c r="I10">
        <v>195</v>
      </c>
      <c r="J10">
        <v>9</v>
      </c>
      <c r="K10">
        <v>163</v>
      </c>
      <c r="L10">
        <v>19</v>
      </c>
      <c r="M10">
        <v>9</v>
      </c>
      <c r="N10">
        <v>14</v>
      </c>
      <c r="O10">
        <v>11</v>
      </c>
      <c r="P10">
        <v>13</v>
      </c>
    </row>
    <row r="11" spans="1:16" x14ac:dyDescent="0.25">
      <c r="A11" t="s">
        <v>7</v>
      </c>
      <c r="B11" t="s">
        <v>9</v>
      </c>
      <c r="C11" t="s">
        <v>10</v>
      </c>
      <c r="D11">
        <v>4</v>
      </c>
      <c r="E11">
        <v>1</v>
      </c>
      <c r="F11">
        <v>0</v>
      </c>
      <c r="G11">
        <v>1</v>
      </c>
      <c r="H11">
        <v>0</v>
      </c>
      <c r="I11">
        <v>1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7</v>
      </c>
      <c r="B12" t="s">
        <v>11</v>
      </c>
      <c r="C12" t="s">
        <v>10</v>
      </c>
      <c r="D12">
        <v>11</v>
      </c>
      <c r="E12">
        <v>3</v>
      </c>
      <c r="F12">
        <v>0</v>
      </c>
      <c r="G12">
        <v>3</v>
      </c>
      <c r="H12">
        <v>0</v>
      </c>
      <c r="I12">
        <v>3</v>
      </c>
      <c r="J12">
        <v>0</v>
      </c>
      <c r="K12">
        <v>2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7</v>
      </c>
      <c r="B13" t="s">
        <v>12</v>
      </c>
      <c r="C13" t="s">
        <v>10</v>
      </c>
      <c r="D13">
        <v>5</v>
      </c>
      <c r="E13">
        <v>1</v>
      </c>
      <c r="F13">
        <v>0</v>
      </c>
      <c r="G13">
        <v>1</v>
      </c>
      <c r="H13">
        <v>0</v>
      </c>
      <c r="I13">
        <v>1</v>
      </c>
      <c r="J13">
        <v>0</v>
      </c>
      <c r="K13">
        <v>1</v>
      </c>
      <c r="L13">
        <v>0</v>
      </c>
      <c r="M13">
        <v>0</v>
      </c>
      <c r="N13">
        <v>1</v>
      </c>
      <c r="O13">
        <v>0</v>
      </c>
      <c r="P13">
        <v>0</v>
      </c>
    </row>
    <row r="14" spans="1:16" x14ac:dyDescent="0.25">
      <c r="A14" t="s">
        <v>7</v>
      </c>
      <c r="B14" t="s">
        <v>13</v>
      </c>
      <c r="C14" t="s">
        <v>10</v>
      </c>
      <c r="D14">
        <v>4</v>
      </c>
      <c r="E14">
        <v>1</v>
      </c>
      <c r="F14">
        <v>0</v>
      </c>
      <c r="G14">
        <v>1</v>
      </c>
      <c r="H14">
        <v>0</v>
      </c>
      <c r="I14">
        <v>1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 t="s">
        <v>7</v>
      </c>
      <c r="B15" t="s">
        <v>14</v>
      </c>
      <c r="C15" t="s">
        <v>10</v>
      </c>
      <c r="D15">
        <v>16</v>
      </c>
      <c r="E15">
        <v>4</v>
      </c>
      <c r="F15">
        <v>0</v>
      </c>
      <c r="G15">
        <v>4</v>
      </c>
      <c r="H15">
        <v>0</v>
      </c>
      <c r="I15">
        <v>4</v>
      </c>
      <c r="J15">
        <v>0</v>
      </c>
      <c r="K15">
        <v>4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7</v>
      </c>
      <c r="B16" t="s">
        <v>15</v>
      </c>
      <c r="C16" t="s">
        <v>10</v>
      </c>
      <c r="D16">
        <v>19</v>
      </c>
      <c r="E16">
        <v>4</v>
      </c>
      <c r="F16">
        <v>0</v>
      </c>
      <c r="G16">
        <v>4</v>
      </c>
      <c r="H16">
        <v>0</v>
      </c>
      <c r="I16">
        <v>4</v>
      </c>
      <c r="J16">
        <v>0</v>
      </c>
      <c r="K16">
        <v>3</v>
      </c>
      <c r="L16">
        <v>4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 t="s">
        <v>7</v>
      </c>
      <c r="B17" t="s">
        <v>16</v>
      </c>
      <c r="C17" t="s">
        <v>10</v>
      </c>
      <c r="D17">
        <v>20</v>
      </c>
      <c r="E17">
        <v>3</v>
      </c>
      <c r="F17">
        <v>2</v>
      </c>
      <c r="G17">
        <v>2</v>
      </c>
      <c r="H17">
        <v>2</v>
      </c>
      <c r="I17">
        <v>3</v>
      </c>
      <c r="J17">
        <v>0</v>
      </c>
      <c r="K17">
        <v>7</v>
      </c>
      <c r="L17">
        <v>0</v>
      </c>
      <c r="M17">
        <v>0</v>
      </c>
      <c r="N17">
        <v>1</v>
      </c>
      <c r="O17">
        <v>0</v>
      </c>
      <c r="P17">
        <v>0</v>
      </c>
    </row>
    <row r="18" spans="1:16" x14ac:dyDescent="0.25">
      <c r="A18" t="s">
        <v>7</v>
      </c>
      <c r="B18" t="s">
        <v>17</v>
      </c>
      <c r="C18" t="s">
        <v>10</v>
      </c>
      <c r="D18">
        <v>56</v>
      </c>
      <c r="E18">
        <v>13</v>
      </c>
      <c r="F18">
        <v>0</v>
      </c>
      <c r="G18">
        <v>13</v>
      </c>
      <c r="H18">
        <v>0</v>
      </c>
      <c r="I18">
        <v>13</v>
      </c>
      <c r="J18">
        <v>0</v>
      </c>
      <c r="K18">
        <v>11</v>
      </c>
      <c r="L18">
        <v>6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7</v>
      </c>
      <c r="B19" t="s">
        <v>18</v>
      </c>
      <c r="C19" t="s">
        <v>10</v>
      </c>
      <c r="D19">
        <v>4</v>
      </c>
      <c r="E19">
        <v>1</v>
      </c>
      <c r="F19">
        <v>0</v>
      </c>
      <c r="G19">
        <v>1</v>
      </c>
      <c r="H19">
        <v>0</v>
      </c>
      <c r="I19">
        <v>1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 x14ac:dyDescent="0.25">
      <c r="A20" t="s">
        <v>7</v>
      </c>
      <c r="B20" t="s">
        <v>19</v>
      </c>
      <c r="C20" t="s">
        <v>10</v>
      </c>
      <c r="D20">
        <v>92</v>
      </c>
      <c r="E20">
        <v>19</v>
      </c>
      <c r="F20">
        <v>0</v>
      </c>
      <c r="G20">
        <v>25</v>
      </c>
      <c r="H20">
        <v>0</v>
      </c>
      <c r="I20">
        <v>21</v>
      </c>
      <c r="J20">
        <v>0</v>
      </c>
      <c r="K20">
        <v>19</v>
      </c>
      <c r="L20">
        <v>0</v>
      </c>
      <c r="M20">
        <v>0</v>
      </c>
      <c r="N20">
        <v>1</v>
      </c>
      <c r="O20">
        <v>7</v>
      </c>
      <c r="P20">
        <v>0</v>
      </c>
    </row>
    <row r="21" spans="1:16" x14ac:dyDescent="0.25">
      <c r="A21" t="s">
        <v>7</v>
      </c>
      <c r="B21" t="s">
        <v>20</v>
      </c>
      <c r="C21" t="s">
        <v>10</v>
      </c>
      <c r="D21">
        <v>4</v>
      </c>
      <c r="E21">
        <v>1</v>
      </c>
      <c r="F21">
        <v>0</v>
      </c>
      <c r="G21">
        <v>1</v>
      </c>
      <c r="H21">
        <v>0</v>
      </c>
      <c r="I21">
        <v>1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7</v>
      </c>
      <c r="B22" t="s">
        <v>21</v>
      </c>
      <c r="C22" t="s">
        <v>10</v>
      </c>
      <c r="D22">
        <v>16</v>
      </c>
      <c r="E22">
        <v>4</v>
      </c>
      <c r="F22">
        <v>0</v>
      </c>
      <c r="G22">
        <v>4</v>
      </c>
      <c r="H22">
        <v>0</v>
      </c>
      <c r="I22">
        <v>4</v>
      </c>
      <c r="J22">
        <v>0</v>
      </c>
      <c r="K22">
        <v>4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7</v>
      </c>
      <c r="B23" t="s">
        <v>22</v>
      </c>
      <c r="C23" t="s">
        <v>10</v>
      </c>
      <c r="D23">
        <v>4</v>
      </c>
      <c r="E23">
        <v>1</v>
      </c>
      <c r="F23">
        <v>0</v>
      </c>
      <c r="G23">
        <v>1</v>
      </c>
      <c r="H23">
        <v>0</v>
      </c>
      <c r="I23">
        <v>1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t="s">
        <v>7</v>
      </c>
      <c r="B24" t="s">
        <v>23</v>
      </c>
      <c r="C24" t="s">
        <v>24</v>
      </c>
      <c r="D24">
        <v>1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 x14ac:dyDescent="0.25">
      <c r="A25" t="s">
        <v>7</v>
      </c>
      <c r="B25" t="s">
        <v>25</v>
      </c>
      <c r="C25" t="s">
        <v>10</v>
      </c>
      <c r="D25">
        <v>3</v>
      </c>
      <c r="E25">
        <v>3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 x14ac:dyDescent="0.25">
      <c r="A26" t="s">
        <v>7</v>
      </c>
      <c r="B26" t="s">
        <v>26</v>
      </c>
      <c r="C26" t="s">
        <v>10</v>
      </c>
      <c r="D26">
        <v>4</v>
      </c>
      <c r="E26">
        <v>1</v>
      </c>
      <c r="F26">
        <v>0</v>
      </c>
      <c r="G26">
        <v>1</v>
      </c>
      <c r="H26">
        <v>0</v>
      </c>
      <c r="I26">
        <v>1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 x14ac:dyDescent="0.25">
      <c r="A27" t="s">
        <v>7</v>
      </c>
      <c r="B27" t="s">
        <v>27</v>
      </c>
      <c r="C27" t="s">
        <v>10</v>
      </c>
      <c r="D27">
        <v>10</v>
      </c>
      <c r="E27">
        <v>0</v>
      </c>
      <c r="F27">
        <v>0</v>
      </c>
      <c r="G27">
        <v>0</v>
      </c>
      <c r="H27">
        <v>0</v>
      </c>
      <c r="I27">
        <v>8</v>
      </c>
      <c r="J27">
        <v>0</v>
      </c>
      <c r="K27">
        <v>0</v>
      </c>
      <c r="L27">
        <v>2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t="s">
        <v>7</v>
      </c>
      <c r="B28" t="s">
        <v>28</v>
      </c>
      <c r="C28" t="s">
        <v>10</v>
      </c>
      <c r="D28">
        <v>4</v>
      </c>
      <c r="E28">
        <v>1</v>
      </c>
      <c r="F28">
        <v>0</v>
      </c>
      <c r="G28">
        <v>1</v>
      </c>
      <c r="H28">
        <v>0</v>
      </c>
      <c r="I28">
        <v>1</v>
      </c>
      <c r="J28">
        <v>0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 x14ac:dyDescent="0.25">
      <c r="A29" t="s">
        <v>7</v>
      </c>
      <c r="B29" t="s">
        <v>29</v>
      </c>
      <c r="C29" t="s">
        <v>10</v>
      </c>
      <c r="D29">
        <v>1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 x14ac:dyDescent="0.25">
      <c r="A30" t="s">
        <v>7</v>
      </c>
      <c r="B30" t="s">
        <v>29</v>
      </c>
      <c r="C30" t="s">
        <v>24</v>
      </c>
      <c r="D30">
        <v>3</v>
      </c>
      <c r="E30">
        <v>0</v>
      </c>
      <c r="F30">
        <v>3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 x14ac:dyDescent="0.25">
      <c r="A31" t="s">
        <v>7</v>
      </c>
      <c r="B31" t="s">
        <v>30</v>
      </c>
      <c r="C31" t="s">
        <v>10</v>
      </c>
      <c r="D31">
        <v>1</v>
      </c>
      <c r="E31">
        <v>1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t="s">
        <v>7</v>
      </c>
      <c r="B32" t="s">
        <v>31</v>
      </c>
      <c r="C32" t="s">
        <v>10</v>
      </c>
      <c r="D32">
        <v>46</v>
      </c>
      <c r="E32">
        <v>10</v>
      </c>
      <c r="F32">
        <v>1</v>
      </c>
      <c r="G32">
        <v>2</v>
      </c>
      <c r="H32">
        <v>5</v>
      </c>
      <c r="I32">
        <v>3</v>
      </c>
      <c r="J32">
        <v>0</v>
      </c>
      <c r="K32">
        <v>1</v>
      </c>
      <c r="L32">
        <v>0</v>
      </c>
      <c r="M32">
        <v>5</v>
      </c>
      <c r="N32">
        <v>17</v>
      </c>
      <c r="O32">
        <v>2</v>
      </c>
      <c r="P32">
        <v>0</v>
      </c>
    </row>
    <row r="33" spans="1:16" x14ac:dyDescent="0.25">
      <c r="A33" t="s">
        <v>7</v>
      </c>
      <c r="B33" t="s">
        <v>32</v>
      </c>
      <c r="C33" t="s">
        <v>10</v>
      </c>
      <c r="D33">
        <v>2</v>
      </c>
      <c r="E33">
        <v>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x14ac:dyDescent="0.25">
      <c r="A34" t="s">
        <v>7</v>
      </c>
      <c r="B34" t="s">
        <v>33</v>
      </c>
      <c r="C34" t="s">
        <v>10</v>
      </c>
      <c r="D34">
        <v>7</v>
      </c>
      <c r="E34">
        <v>0</v>
      </c>
      <c r="F34">
        <v>6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</row>
    <row r="35" spans="1:16" x14ac:dyDescent="0.25">
      <c r="A35" t="s">
        <v>7</v>
      </c>
      <c r="B35" t="s">
        <v>34</v>
      </c>
      <c r="C35" t="s">
        <v>10</v>
      </c>
      <c r="D35">
        <v>13</v>
      </c>
      <c r="E35">
        <v>3</v>
      </c>
      <c r="F35">
        <v>0</v>
      </c>
      <c r="G35">
        <v>3</v>
      </c>
      <c r="H35">
        <v>0</v>
      </c>
      <c r="I35">
        <v>3</v>
      </c>
      <c r="J35">
        <v>0</v>
      </c>
      <c r="K35">
        <v>3</v>
      </c>
      <c r="L35">
        <v>0</v>
      </c>
      <c r="M35">
        <v>0</v>
      </c>
      <c r="N35">
        <v>0</v>
      </c>
      <c r="O35">
        <v>1</v>
      </c>
      <c r="P35">
        <v>0</v>
      </c>
    </row>
    <row r="36" spans="1:16" x14ac:dyDescent="0.25">
      <c r="A36" t="s">
        <v>7</v>
      </c>
      <c r="B36" t="s">
        <v>35</v>
      </c>
      <c r="C36" t="s">
        <v>10</v>
      </c>
      <c r="D36">
        <v>12</v>
      </c>
      <c r="E36">
        <v>1</v>
      </c>
      <c r="F36">
        <v>7</v>
      </c>
      <c r="G36">
        <v>1</v>
      </c>
      <c r="H36">
        <v>0</v>
      </c>
      <c r="I36">
        <v>1</v>
      </c>
      <c r="J36">
        <v>0</v>
      </c>
      <c r="K36">
        <v>1</v>
      </c>
      <c r="L36">
        <v>0</v>
      </c>
      <c r="M36">
        <v>0</v>
      </c>
      <c r="N36">
        <v>0</v>
      </c>
      <c r="O36">
        <v>1</v>
      </c>
      <c r="P36">
        <v>0</v>
      </c>
    </row>
    <row r="37" spans="1:16" x14ac:dyDescent="0.25">
      <c r="A37" t="s">
        <v>7</v>
      </c>
      <c r="B37" t="s">
        <v>35</v>
      </c>
      <c r="C37" t="s">
        <v>24</v>
      </c>
      <c r="D37">
        <v>1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</row>
    <row r="38" spans="1:16" x14ac:dyDescent="0.25">
      <c r="A38" t="s">
        <v>7</v>
      </c>
      <c r="B38" t="s">
        <v>36</v>
      </c>
      <c r="C38" t="s">
        <v>10</v>
      </c>
      <c r="D38">
        <v>4</v>
      </c>
      <c r="E38">
        <v>1</v>
      </c>
      <c r="F38">
        <v>0</v>
      </c>
      <c r="G38">
        <v>1</v>
      </c>
      <c r="H38">
        <v>0</v>
      </c>
      <c r="I38">
        <v>1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</row>
    <row r="39" spans="1:16" x14ac:dyDescent="0.25">
      <c r="A39" t="s">
        <v>7</v>
      </c>
      <c r="B39" t="s">
        <v>37</v>
      </c>
      <c r="C39" t="s">
        <v>10</v>
      </c>
      <c r="D39">
        <v>7</v>
      </c>
      <c r="E39">
        <v>2</v>
      </c>
      <c r="F39">
        <v>0</v>
      </c>
      <c r="G39">
        <v>2</v>
      </c>
      <c r="H39">
        <v>0</v>
      </c>
      <c r="I39">
        <v>2</v>
      </c>
      <c r="J39">
        <v>0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 x14ac:dyDescent="0.25">
      <c r="A40" t="s">
        <v>7</v>
      </c>
      <c r="B40" t="s">
        <v>38</v>
      </c>
      <c r="C40" t="s">
        <v>10</v>
      </c>
      <c r="D40">
        <v>359</v>
      </c>
      <c r="E40">
        <v>85</v>
      </c>
      <c r="F40">
        <v>0</v>
      </c>
      <c r="G40">
        <v>82</v>
      </c>
      <c r="H40">
        <v>0</v>
      </c>
      <c r="I40">
        <v>93</v>
      </c>
      <c r="J40">
        <v>0</v>
      </c>
      <c r="K40">
        <v>77</v>
      </c>
      <c r="L40">
        <v>1</v>
      </c>
      <c r="M40">
        <v>2</v>
      </c>
      <c r="N40">
        <v>6</v>
      </c>
      <c r="O40">
        <v>7</v>
      </c>
      <c r="P40">
        <v>6</v>
      </c>
    </row>
    <row r="41" spans="1:16" x14ac:dyDescent="0.25">
      <c r="A41" t="s">
        <v>7</v>
      </c>
      <c r="B41" t="s">
        <v>38</v>
      </c>
      <c r="C41" t="s">
        <v>24</v>
      </c>
      <c r="D41">
        <v>3</v>
      </c>
      <c r="E41">
        <v>0</v>
      </c>
      <c r="F41">
        <v>0</v>
      </c>
      <c r="G41">
        <v>0</v>
      </c>
      <c r="H41">
        <v>2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</row>
    <row r="42" spans="1:16" x14ac:dyDescent="0.25">
      <c r="A42" t="s">
        <v>7</v>
      </c>
      <c r="B42" t="s">
        <v>39</v>
      </c>
      <c r="C42" t="s">
        <v>10</v>
      </c>
      <c r="D42">
        <v>47</v>
      </c>
      <c r="E42">
        <v>13</v>
      </c>
      <c r="F42">
        <v>0</v>
      </c>
      <c r="G42">
        <v>9</v>
      </c>
      <c r="H42">
        <v>0</v>
      </c>
      <c r="I42">
        <v>13</v>
      </c>
      <c r="J42">
        <v>0</v>
      </c>
      <c r="K42">
        <v>12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5">
      <c r="A43" t="s">
        <v>7</v>
      </c>
      <c r="B43" t="s">
        <v>40</v>
      </c>
      <c r="C43" t="s">
        <v>10</v>
      </c>
      <c r="D43">
        <v>4</v>
      </c>
      <c r="E43">
        <v>1</v>
      </c>
      <c r="F43">
        <v>0</v>
      </c>
      <c r="G43">
        <v>1</v>
      </c>
      <c r="H43">
        <v>0</v>
      </c>
      <c r="I43">
        <v>1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</row>
    <row r="44" spans="1:16" x14ac:dyDescent="0.25">
      <c r="A44" t="s">
        <v>7</v>
      </c>
      <c r="B44" t="s">
        <v>41</v>
      </c>
      <c r="C44" t="s">
        <v>10</v>
      </c>
      <c r="D44">
        <v>4</v>
      </c>
      <c r="E44">
        <v>1</v>
      </c>
      <c r="F44">
        <v>0</v>
      </c>
      <c r="G44">
        <v>1</v>
      </c>
      <c r="H44">
        <v>0</v>
      </c>
      <c r="I44">
        <v>1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</row>
    <row r="45" spans="1:16" x14ac:dyDescent="0.25">
      <c r="A45" t="s">
        <v>7</v>
      </c>
      <c r="B45" t="s">
        <v>42</v>
      </c>
      <c r="C45" t="s">
        <v>10</v>
      </c>
      <c r="D45">
        <v>4</v>
      </c>
      <c r="E45">
        <v>1</v>
      </c>
      <c r="F45">
        <v>0</v>
      </c>
      <c r="G45">
        <v>1</v>
      </c>
      <c r="H45">
        <v>0</v>
      </c>
      <c r="I45">
        <v>1</v>
      </c>
      <c r="J45">
        <v>0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</row>
    <row r="46" spans="1:16" x14ac:dyDescent="0.25">
      <c r="A46" t="s">
        <v>7</v>
      </c>
      <c r="B46" t="s">
        <v>43</v>
      </c>
      <c r="C46" t="s">
        <v>10</v>
      </c>
      <c r="D46">
        <v>9</v>
      </c>
      <c r="E46">
        <v>3</v>
      </c>
      <c r="F46">
        <v>0</v>
      </c>
      <c r="G46">
        <v>2</v>
      </c>
      <c r="H46">
        <v>0</v>
      </c>
      <c r="I46">
        <v>3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</row>
    <row r="47" spans="1:16" x14ac:dyDescent="0.25">
      <c r="A47" t="s">
        <v>7</v>
      </c>
      <c r="B47" t="s">
        <v>44</v>
      </c>
      <c r="C47" t="s">
        <v>10</v>
      </c>
      <c r="D47">
        <v>125</v>
      </c>
      <c r="E47">
        <v>11</v>
      </c>
      <c r="F47">
        <v>72</v>
      </c>
      <c r="G47">
        <v>7</v>
      </c>
      <c r="H47">
        <v>5</v>
      </c>
      <c r="I47">
        <v>12</v>
      </c>
      <c r="J47">
        <v>0</v>
      </c>
      <c r="K47">
        <v>11</v>
      </c>
      <c r="L47">
        <v>0</v>
      </c>
      <c r="M47">
        <v>0</v>
      </c>
      <c r="N47">
        <v>6</v>
      </c>
      <c r="O47">
        <v>0</v>
      </c>
      <c r="P47">
        <v>1</v>
      </c>
    </row>
    <row r="48" spans="1:16" x14ac:dyDescent="0.25">
      <c r="A48" t="s">
        <v>7</v>
      </c>
      <c r="B48" t="s">
        <v>44</v>
      </c>
      <c r="C48" t="s">
        <v>24</v>
      </c>
      <c r="D48">
        <v>10</v>
      </c>
      <c r="E48">
        <v>4</v>
      </c>
      <c r="F48">
        <v>6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</row>
    <row r="49" spans="1:16" x14ac:dyDescent="0.25">
      <c r="A49" t="s">
        <v>7</v>
      </c>
      <c r="B49" t="s">
        <v>45</v>
      </c>
      <c r="C49" t="s">
        <v>10</v>
      </c>
      <c r="D49">
        <v>36</v>
      </c>
      <c r="E49">
        <v>14</v>
      </c>
      <c r="F49">
        <v>1</v>
      </c>
      <c r="G49">
        <v>19</v>
      </c>
      <c r="H49">
        <v>0</v>
      </c>
      <c r="I49">
        <v>0</v>
      </c>
      <c r="J49">
        <v>0</v>
      </c>
      <c r="K49">
        <v>1</v>
      </c>
      <c r="L49">
        <v>0</v>
      </c>
      <c r="M49">
        <v>0</v>
      </c>
      <c r="N49">
        <v>0</v>
      </c>
      <c r="O49">
        <v>1</v>
      </c>
      <c r="P49">
        <v>0</v>
      </c>
    </row>
    <row r="50" spans="1:16" x14ac:dyDescent="0.25">
      <c r="A50" t="s">
        <v>7</v>
      </c>
      <c r="B50" t="s">
        <v>45</v>
      </c>
      <c r="C50" t="s">
        <v>24</v>
      </c>
      <c r="D50">
        <v>4</v>
      </c>
      <c r="E50">
        <v>2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</row>
    <row r="51" spans="1:16" x14ac:dyDescent="0.25">
      <c r="A51" t="s">
        <v>7</v>
      </c>
      <c r="B51" t="s">
        <v>46</v>
      </c>
      <c r="C51" t="s">
        <v>10</v>
      </c>
      <c r="D51">
        <v>23</v>
      </c>
      <c r="E51">
        <v>6</v>
      </c>
      <c r="F51">
        <v>0</v>
      </c>
      <c r="G51">
        <v>4</v>
      </c>
      <c r="H51">
        <v>0</v>
      </c>
      <c r="I51">
        <v>5</v>
      </c>
      <c r="J51">
        <v>0</v>
      </c>
      <c r="K51">
        <v>4</v>
      </c>
      <c r="L51">
        <v>1</v>
      </c>
      <c r="M51">
        <v>2</v>
      </c>
      <c r="N51">
        <v>0</v>
      </c>
      <c r="O51">
        <v>1</v>
      </c>
      <c r="P51">
        <v>0</v>
      </c>
    </row>
    <row r="52" spans="1:16" x14ac:dyDescent="0.25">
      <c r="A52" t="s">
        <v>7</v>
      </c>
      <c r="B52" t="s">
        <v>47</v>
      </c>
      <c r="C52" t="s">
        <v>10</v>
      </c>
      <c r="D52">
        <v>8</v>
      </c>
      <c r="E52">
        <v>2</v>
      </c>
      <c r="F52">
        <v>0</v>
      </c>
      <c r="G52">
        <v>2</v>
      </c>
      <c r="H52">
        <v>0</v>
      </c>
      <c r="I52">
        <v>2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</row>
    <row r="53" spans="1:16" x14ac:dyDescent="0.25">
      <c r="A53" t="s">
        <v>7</v>
      </c>
      <c r="B53" t="s">
        <v>48</v>
      </c>
      <c r="C53" t="s">
        <v>10</v>
      </c>
      <c r="D53">
        <v>4</v>
      </c>
      <c r="E53">
        <v>1</v>
      </c>
      <c r="F53">
        <v>0</v>
      </c>
      <c r="G53">
        <v>1</v>
      </c>
      <c r="H53">
        <v>0</v>
      </c>
      <c r="I53">
        <v>1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</row>
    <row r="54" spans="1:16" x14ac:dyDescent="0.25">
      <c r="A54" t="s">
        <v>7</v>
      </c>
      <c r="B54" t="s">
        <v>49</v>
      </c>
      <c r="C54" t="s">
        <v>10</v>
      </c>
      <c r="D54">
        <v>19</v>
      </c>
      <c r="E54">
        <v>4</v>
      </c>
      <c r="F54">
        <v>1</v>
      </c>
      <c r="G54">
        <v>4</v>
      </c>
      <c r="H54">
        <v>1</v>
      </c>
      <c r="I54">
        <v>4</v>
      </c>
      <c r="J54">
        <v>0</v>
      </c>
      <c r="K54">
        <v>4</v>
      </c>
      <c r="L54">
        <v>0</v>
      </c>
      <c r="M54">
        <v>0</v>
      </c>
      <c r="N54">
        <v>0</v>
      </c>
      <c r="O54">
        <v>1</v>
      </c>
      <c r="P54">
        <v>0</v>
      </c>
    </row>
    <row r="55" spans="1:16" x14ac:dyDescent="0.25">
      <c r="A55" t="s">
        <v>7</v>
      </c>
      <c r="B55" t="s">
        <v>49</v>
      </c>
      <c r="C55" t="s">
        <v>24</v>
      </c>
      <c r="D55">
        <v>1</v>
      </c>
      <c r="E55">
        <v>0</v>
      </c>
      <c r="F55">
        <v>0</v>
      </c>
      <c r="G55">
        <v>0</v>
      </c>
      <c r="H55">
        <v>0</v>
      </c>
      <c r="I55">
        <v>0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</row>
    <row r="56" spans="1:16" x14ac:dyDescent="0.25">
      <c r="A56" t="s">
        <v>7</v>
      </c>
      <c r="B56" t="s">
        <v>50</v>
      </c>
      <c r="C56" t="s">
        <v>10</v>
      </c>
      <c r="D56">
        <v>9</v>
      </c>
      <c r="E56">
        <v>2</v>
      </c>
      <c r="F56">
        <v>0</v>
      </c>
      <c r="G56">
        <v>2</v>
      </c>
      <c r="H56">
        <v>0</v>
      </c>
      <c r="I56">
        <v>3</v>
      </c>
      <c r="J56">
        <v>0</v>
      </c>
      <c r="K56">
        <v>2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 x14ac:dyDescent="0.25">
      <c r="A57" t="s">
        <v>7</v>
      </c>
      <c r="B57" t="s">
        <v>51</v>
      </c>
      <c r="C57" t="s">
        <v>10</v>
      </c>
      <c r="D57">
        <v>3</v>
      </c>
      <c r="E57">
        <v>0</v>
      </c>
      <c r="F57">
        <v>3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</row>
    <row r="58" spans="1:16" x14ac:dyDescent="0.25">
      <c r="A58" t="s">
        <v>7</v>
      </c>
      <c r="B58" t="s">
        <v>52</v>
      </c>
      <c r="C58" t="s">
        <v>10</v>
      </c>
      <c r="D58">
        <v>33</v>
      </c>
      <c r="E58">
        <v>8</v>
      </c>
      <c r="F58">
        <v>0</v>
      </c>
      <c r="G58">
        <v>8</v>
      </c>
      <c r="H58">
        <v>0</v>
      </c>
      <c r="I58">
        <v>8</v>
      </c>
      <c r="J58">
        <v>0</v>
      </c>
      <c r="K58">
        <v>7</v>
      </c>
      <c r="L58">
        <v>1</v>
      </c>
      <c r="M58">
        <v>0</v>
      </c>
      <c r="N58">
        <v>0</v>
      </c>
      <c r="O58">
        <v>1</v>
      </c>
      <c r="P58">
        <v>0</v>
      </c>
    </row>
    <row r="59" spans="1:16" x14ac:dyDescent="0.25">
      <c r="A59" t="s">
        <v>7</v>
      </c>
      <c r="B59" t="s">
        <v>53</v>
      </c>
      <c r="C59" t="s">
        <v>10</v>
      </c>
      <c r="D59">
        <v>8</v>
      </c>
      <c r="E59">
        <v>2</v>
      </c>
      <c r="F59">
        <v>0</v>
      </c>
      <c r="G59">
        <v>2</v>
      </c>
      <c r="H59">
        <v>0</v>
      </c>
      <c r="I59">
        <v>2</v>
      </c>
      <c r="J59">
        <v>0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</row>
    <row r="60" spans="1:16" x14ac:dyDescent="0.25">
      <c r="A60" t="s">
        <v>7</v>
      </c>
      <c r="B60" t="s">
        <v>54</v>
      </c>
      <c r="C60" t="s">
        <v>10</v>
      </c>
      <c r="D60">
        <v>4</v>
      </c>
      <c r="E60">
        <v>1</v>
      </c>
      <c r="F60">
        <v>0</v>
      </c>
      <c r="G60">
        <v>1</v>
      </c>
      <c r="H60">
        <v>0</v>
      </c>
      <c r="I60">
        <v>1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</row>
    <row r="61" spans="1:16" x14ac:dyDescent="0.25">
      <c r="A61" t="s">
        <v>7</v>
      </c>
      <c r="B61" t="s">
        <v>55</v>
      </c>
      <c r="C61" t="s">
        <v>10</v>
      </c>
      <c r="D61">
        <v>3</v>
      </c>
      <c r="E61">
        <v>1</v>
      </c>
      <c r="F61">
        <v>0</v>
      </c>
      <c r="G61">
        <v>0</v>
      </c>
      <c r="H61">
        <v>0</v>
      </c>
      <c r="I61">
        <v>1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</row>
    <row r="62" spans="1:16" x14ac:dyDescent="0.25">
      <c r="A62" t="s">
        <v>7</v>
      </c>
      <c r="B62" t="s">
        <v>56</v>
      </c>
      <c r="C62" t="s">
        <v>10</v>
      </c>
      <c r="D62">
        <v>4</v>
      </c>
      <c r="E62">
        <v>1</v>
      </c>
      <c r="F62">
        <v>0</v>
      </c>
      <c r="G62">
        <v>1</v>
      </c>
      <c r="H62">
        <v>0</v>
      </c>
      <c r="I62">
        <v>1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</row>
    <row r="63" spans="1:16" x14ac:dyDescent="0.25">
      <c r="A63" t="s">
        <v>7</v>
      </c>
      <c r="B63" t="s">
        <v>57</v>
      </c>
      <c r="C63" t="s">
        <v>10</v>
      </c>
      <c r="D63">
        <v>24</v>
      </c>
      <c r="E63">
        <v>6</v>
      </c>
      <c r="F63">
        <v>0</v>
      </c>
      <c r="G63">
        <v>6</v>
      </c>
      <c r="H63">
        <v>0</v>
      </c>
      <c r="I63">
        <v>6</v>
      </c>
      <c r="J63">
        <v>0</v>
      </c>
      <c r="K63">
        <v>6</v>
      </c>
      <c r="L63">
        <v>0</v>
      </c>
      <c r="M63">
        <v>0</v>
      </c>
      <c r="N63">
        <v>0</v>
      </c>
      <c r="O63">
        <v>0</v>
      </c>
      <c r="P63">
        <v>0</v>
      </c>
    </row>
    <row r="64" spans="1:16" x14ac:dyDescent="0.25">
      <c r="A64" t="s">
        <v>7</v>
      </c>
      <c r="B64" t="s">
        <v>58</v>
      </c>
      <c r="C64" t="s">
        <v>10</v>
      </c>
      <c r="D64">
        <v>4</v>
      </c>
      <c r="E64">
        <v>1</v>
      </c>
      <c r="F64">
        <v>0</v>
      </c>
      <c r="G64">
        <v>1</v>
      </c>
      <c r="H64">
        <v>0</v>
      </c>
      <c r="I64">
        <v>1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 x14ac:dyDescent="0.25">
      <c r="A65" t="s">
        <v>7</v>
      </c>
      <c r="B65" t="s">
        <v>59</v>
      </c>
      <c r="C65" t="s">
        <v>10</v>
      </c>
      <c r="D65">
        <v>15</v>
      </c>
      <c r="E65">
        <v>3</v>
      </c>
      <c r="F65">
        <v>0</v>
      </c>
      <c r="G65">
        <v>3</v>
      </c>
      <c r="H65">
        <v>0</v>
      </c>
      <c r="I65">
        <v>3</v>
      </c>
      <c r="J65">
        <v>0</v>
      </c>
      <c r="K65">
        <v>3</v>
      </c>
      <c r="L65">
        <v>0</v>
      </c>
      <c r="M65">
        <v>0</v>
      </c>
      <c r="N65">
        <v>0</v>
      </c>
      <c r="O65">
        <v>0</v>
      </c>
      <c r="P65">
        <v>3</v>
      </c>
    </row>
    <row r="66" spans="1:16" x14ac:dyDescent="0.25">
      <c r="A66" t="s">
        <v>7</v>
      </c>
      <c r="B66" t="s">
        <v>60</v>
      </c>
      <c r="C66" t="s">
        <v>10</v>
      </c>
      <c r="D66">
        <v>22</v>
      </c>
      <c r="E66">
        <v>5</v>
      </c>
      <c r="F66">
        <v>0</v>
      </c>
      <c r="G66">
        <v>5</v>
      </c>
      <c r="H66">
        <v>0</v>
      </c>
      <c r="I66">
        <v>5</v>
      </c>
      <c r="J66">
        <v>0</v>
      </c>
      <c r="K66">
        <v>5</v>
      </c>
      <c r="L66">
        <v>1</v>
      </c>
      <c r="M66">
        <v>0</v>
      </c>
      <c r="N66">
        <v>0</v>
      </c>
      <c r="O66">
        <v>1</v>
      </c>
      <c r="P66">
        <v>0</v>
      </c>
    </row>
    <row r="67" spans="1:16" x14ac:dyDescent="0.25">
      <c r="A67" t="s">
        <v>7</v>
      </c>
      <c r="B67" t="s">
        <v>61</v>
      </c>
      <c r="C67" t="s">
        <v>10</v>
      </c>
      <c r="D67">
        <v>20</v>
      </c>
      <c r="E67">
        <v>4</v>
      </c>
      <c r="F67">
        <v>0</v>
      </c>
      <c r="G67">
        <v>4</v>
      </c>
      <c r="H67">
        <v>0</v>
      </c>
      <c r="I67">
        <v>4</v>
      </c>
      <c r="J67">
        <v>0</v>
      </c>
      <c r="K67">
        <v>3</v>
      </c>
      <c r="L67">
        <v>0</v>
      </c>
      <c r="M67">
        <v>0</v>
      </c>
      <c r="N67">
        <v>0</v>
      </c>
      <c r="O67">
        <v>0</v>
      </c>
      <c r="P67">
        <v>5</v>
      </c>
    </row>
    <row r="68" spans="1:16" x14ac:dyDescent="0.25">
      <c r="A68" t="s">
        <v>7</v>
      </c>
      <c r="B68" t="s">
        <v>62</v>
      </c>
      <c r="C68" t="s">
        <v>10</v>
      </c>
      <c r="D68">
        <v>53</v>
      </c>
      <c r="E68">
        <v>12</v>
      </c>
      <c r="F68">
        <v>0</v>
      </c>
      <c r="G68">
        <v>13</v>
      </c>
      <c r="H68">
        <v>0</v>
      </c>
      <c r="I68">
        <v>13</v>
      </c>
      <c r="J68">
        <v>0</v>
      </c>
      <c r="K68">
        <v>12</v>
      </c>
      <c r="L68">
        <v>0</v>
      </c>
      <c r="M68">
        <v>3</v>
      </c>
      <c r="N68">
        <v>0</v>
      </c>
      <c r="O68">
        <v>0</v>
      </c>
      <c r="P68">
        <v>0</v>
      </c>
    </row>
    <row r="69" spans="1:16" x14ac:dyDescent="0.25">
      <c r="A69" t="s">
        <v>7</v>
      </c>
      <c r="B69" t="s">
        <v>63</v>
      </c>
      <c r="C69" t="s">
        <v>10</v>
      </c>
      <c r="D69">
        <v>88</v>
      </c>
      <c r="E69">
        <v>8</v>
      </c>
      <c r="F69">
        <v>16</v>
      </c>
      <c r="G69">
        <v>5</v>
      </c>
      <c r="H69">
        <v>15</v>
      </c>
      <c r="I69">
        <v>0</v>
      </c>
      <c r="J69">
        <v>15</v>
      </c>
      <c r="K69">
        <v>5</v>
      </c>
      <c r="L69">
        <v>13</v>
      </c>
      <c r="M69">
        <v>5</v>
      </c>
      <c r="N69">
        <v>2</v>
      </c>
      <c r="O69">
        <v>0</v>
      </c>
      <c r="P69">
        <v>4</v>
      </c>
    </row>
    <row r="70" spans="1:16" x14ac:dyDescent="0.25">
      <c r="A70" t="s">
        <v>7</v>
      </c>
      <c r="B70" t="s">
        <v>63</v>
      </c>
      <c r="C70" t="s">
        <v>24</v>
      </c>
      <c r="D70">
        <v>20</v>
      </c>
      <c r="E70">
        <v>6</v>
      </c>
      <c r="F70">
        <v>9</v>
      </c>
      <c r="G70">
        <v>0</v>
      </c>
      <c r="H70">
        <v>1</v>
      </c>
      <c r="I70">
        <v>0</v>
      </c>
      <c r="J70">
        <v>3</v>
      </c>
      <c r="K70">
        <v>0</v>
      </c>
      <c r="L70">
        <v>1</v>
      </c>
      <c r="M70">
        <v>0</v>
      </c>
      <c r="N70">
        <v>0</v>
      </c>
      <c r="O70">
        <v>0</v>
      </c>
      <c r="P70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5A0E-F3CC-4E19-A753-8D278F58CAEF}">
  <dimension ref="A1:V15"/>
  <sheetViews>
    <sheetView workbookViewId="0">
      <selection activeCell="C17" sqref="C17"/>
    </sheetView>
  </sheetViews>
  <sheetFormatPr baseColWidth="10" defaultRowHeight="15" x14ac:dyDescent="0.25"/>
  <sheetData>
    <row r="1" spans="1:22" x14ac:dyDescent="0.25">
      <c r="A1" t="s">
        <v>64</v>
      </c>
    </row>
    <row r="2" spans="1:22" x14ac:dyDescent="0.25">
      <c r="A2" t="s">
        <v>65</v>
      </c>
    </row>
    <row r="3" spans="1:22" x14ac:dyDescent="0.25">
      <c r="A3" t="s">
        <v>2</v>
      </c>
    </row>
    <row r="4" spans="1:22" x14ac:dyDescent="0.25">
      <c r="A4" t="s">
        <v>3</v>
      </c>
    </row>
    <row r="5" spans="1:22" x14ac:dyDescent="0.25">
      <c r="A5" t="s">
        <v>4</v>
      </c>
    </row>
    <row r="6" spans="1:22" x14ac:dyDescent="0.25">
      <c r="A6" t="s">
        <v>5</v>
      </c>
    </row>
    <row r="7" spans="1:22" x14ac:dyDescent="0.25">
      <c r="A7" t="s">
        <v>6</v>
      </c>
    </row>
    <row r="8" spans="1:22" x14ac:dyDescent="0.25">
      <c r="A8" s="1">
        <v>44649</v>
      </c>
    </row>
    <row r="9" spans="1:22" x14ac:dyDescent="0.25">
      <c r="A9" t="str">
        <f>"JOURNAL"</f>
        <v>JOURNAL</v>
      </c>
      <c r="B9" t="str">
        <f>"Publisher"</f>
        <v>Publisher</v>
      </c>
      <c r="C9" t="str">
        <f>"Platform"</f>
        <v>Platform</v>
      </c>
      <c r="D9" t="str">
        <f>"Journal DOI"</f>
        <v>Journal DOI</v>
      </c>
      <c r="E9" t="str">
        <f>"Proprietary Identifier"</f>
        <v>Proprietary Identifier</v>
      </c>
      <c r="F9" t="str">
        <f>"Print ISSN"</f>
        <v>Print ISSN</v>
      </c>
      <c r="G9" t="str">
        <f>"Online ISSN"</f>
        <v>Online ISSN</v>
      </c>
      <c r="H9" t="str">
        <f>"Reporting Period Total"</f>
        <v>Reporting Period Total</v>
      </c>
      <c r="I9" t="str">
        <f>"Reporting Period HTML"</f>
        <v>Reporting Period HTML</v>
      </c>
      <c r="J9" t="str">
        <f>"Reporting Period PDF"</f>
        <v>Reporting Period PDF</v>
      </c>
      <c r="K9" t="str">
        <f>"Jan-2021"</f>
        <v>Jan-2021</v>
      </c>
      <c r="L9" t="str">
        <f>"Feb-2021"</f>
        <v>Feb-2021</v>
      </c>
      <c r="M9" t="str">
        <f>"Mar-2021"</f>
        <v>Mar-2021</v>
      </c>
      <c r="N9" t="str">
        <f>"Apr-2021"</f>
        <v>Apr-2021</v>
      </c>
      <c r="O9" t="str">
        <f>"May-2021"</f>
        <v>May-2021</v>
      </c>
      <c r="P9" t="str">
        <f>"Jun-2021"</f>
        <v>Jun-2021</v>
      </c>
      <c r="Q9" t="str">
        <f>"Jul-2021"</f>
        <v>Jul-2021</v>
      </c>
      <c r="R9" t="str">
        <f>"Aug-2021"</f>
        <v>Aug-2021</v>
      </c>
      <c r="S9" t="str">
        <f>"Sep-2021"</f>
        <v>Sep-2021</v>
      </c>
      <c r="T9" t="str">
        <f>"Oct-2021"</f>
        <v>Oct-2021</v>
      </c>
      <c r="U9" t="str">
        <f>"Nov-2021"</f>
        <v>Nov-2021</v>
      </c>
      <c r="V9" t="str">
        <f>"Dec-2021"</f>
        <v>Dec-2021</v>
      </c>
    </row>
    <row r="10" spans="1:22" x14ac:dyDescent="0.25">
      <c r="A10" t="s">
        <v>66</v>
      </c>
      <c r="H10">
        <v>8</v>
      </c>
      <c r="I10">
        <v>0</v>
      </c>
      <c r="J10">
        <v>8</v>
      </c>
      <c r="K10">
        <v>0</v>
      </c>
      <c r="L10">
        <v>3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2</v>
      </c>
      <c r="T10">
        <v>1</v>
      </c>
      <c r="U10">
        <v>0</v>
      </c>
      <c r="V10">
        <v>1</v>
      </c>
    </row>
    <row r="11" spans="1:22" x14ac:dyDescent="0.25">
      <c r="A11" t="s">
        <v>67</v>
      </c>
      <c r="B11" t="s">
        <v>35</v>
      </c>
      <c r="C11" t="s">
        <v>7</v>
      </c>
      <c r="D11" t="s">
        <v>3</v>
      </c>
      <c r="E11" t="s">
        <v>3</v>
      </c>
      <c r="F11" t="s">
        <v>3</v>
      </c>
      <c r="G11" t="str">
        <f>"2036-4628"</f>
        <v>2036-4628</v>
      </c>
      <c r="H11">
        <v>3</v>
      </c>
      <c r="I11">
        <v>0</v>
      </c>
      <c r="J11">
        <v>3</v>
      </c>
      <c r="K11">
        <v>0</v>
      </c>
      <c r="L11">
        <v>3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68</v>
      </c>
      <c r="B12" t="s">
        <v>38</v>
      </c>
      <c r="C12" t="s">
        <v>7</v>
      </c>
      <c r="D12" t="s">
        <v>3</v>
      </c>
      <c r="E12" t="s">
        <v>3</v>
      </c>
      <c r="F12" t="s">
        <v>3</v>
      </c>
      <c r="G12" t="str">
        <f>"1825-6562"</f>
        <v>1825-6562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</row>
    <row r="13" spans="1:22" x14ac:dyDescent="0.25">
      <c r="A13" t="s">
        <v>69</v>
      </c>
      <c r="B13" t="s">
        <v>38</v>
      </c>
      <c r="C13" t="s">
        <v>7</v>
      </c>
      <c r="D13" t="s">
        <v>3</v>
      </c>
      <c r="E13" t="s">
        <v>3</v>
      </c>
      <c r="F13" t="s">
        <v>3</v>
      </c>
      <c r="G13" t="str">
        <f>"1824-1948"</f>
        <v>1824-1948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2" x14ac:dyDescent="0.25">
      <c r="A14" t="s">
        <v>70</v>
      </c>
      <c r="B14" t="s">
        <v>61</v>
      </c>
      <c r="C14" t="s">
        <v>7</v>
      </c>
      <c r="D14" t="s">
        <v>3</v>
      </c>
      <c r="E14" t="s">
        <v>3</v>
      </c>
      <c r="F14" t="s">
        <v>3</v>
      </c>
      <c r="G14" t="str">
        <f>"2036-5829"</f>
        <v>2036-5829</v>
      </c>
      <c r="H14">
        <v>1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</v>
      </c>
    </row>
    <row r="15" spans="1:22" x14ac:dyDescent="0.25">
      <c r="A15" t="s">
        <v>71</v>
      </c>
      <c r="B15" t="s">
        <v>62</v>
      </c>
      <c r="C15" t="s">
        <v>7</v>
      </c>
      <c r="D15" t="s">
        <v>3</v>
      </c>
      <c r="E15" t="s">
        <v>3</v>
      </c>
      <c r="F15" t="s">
        <v>3</v>
      </c>
      <c r="G15" t="str">
        <f>"1827-787X"</f>
        <v>1827-787X</v>
      </c>
      <c r="H15">
        <v>2</v>
      </c>
      <c r="I15">
        <v>0</v>
      </c>
      <c r="J15">
        <v>2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0</v>
      </c>
      <c r="U15">
        <v>0</v>
      </c>
      <c r="V15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1726-4339-4C3A-8931-C8633C5FE930}">
  <dimension ref="A1:P11"/>
  <sheetViews>
    <sheetView workbookViewId="0">
      <selection activeCell="A3" sqref="A3"/>
    </sheetView>
  </sheetViews>
  <sheetFormatPr baseColWidth="10" defaultRowHeight="15" x14ac:dyDescent="0.25"/>
  <cols>
    <col min="1" max="1" width="28.5703125" customWidth="1"/>
  </cols>
  <sheetData>
    <row r="1" spans="1:16" x14ac:dyDescent="0.25">
      <c r="A1" t="s">
        <v>72</v>
      </c>
    </row>
    <row r="2" spans="1:16" x14ac:dyDescent="0.25">
      <c r="A2" t="s">
        <v>73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x14ac:dyDescent="0.25">
      <c r="A5" t="s">
        <v>4</v>
      </c>
    </row>
    <row r="6" spans="1:16" x14ac:dyDescent="0.25">
      <c r="A6" t="s">
        <v>5</v>
      </c>
    </row>
    <row r="7" spans="1:16" x14ac:dyDescent="0.25">
      <c r="A7" t="s">
        <v>6</v>
      </c>
    </row>
    <row r="8" spans="1:16" x14ac:dyDescent="0.25">
      <c r="A8" s="1">
        <v>44649</v>
      </c>
    </row>
    <row r="9" spans="1:16" x14ac:dyDescent="0.25">
      <c r="A9" t="str">
        <f>" "</f>
        <v xml:space="preserve"> </v>
      </c>
      <c r="B9" t="str">
        <f>"Platform"</f>
        <v>Platform</v>
      </c>
      <c r="C9" t="str">
        <f>" "</f>
        <v xml:space="preserve"> </v>
      </c>
      <c r="D9" t="str">
        <f>"Jan-2021"</f>
        <v>Jan-2021</v>
      </c>
      <c r="E9" t="str">
        <f>"Feb-2021"</f>
        <v>Feb-2021</v>
      </c>
      <c r="F9" t="str">
        <f>"Mar-2021"</f>
        <v>Mar-2021</v>
      </c>
      <c r="G9" t="str">
        <f>"Apr-2021"</f>
        <v>Apr-2021</v>
      </c>
      <c r="H9" t="str">
        <f>"May-2021"</f>
        <v>May-2021</v>
      </c>
      <c r="I9" t="str">
        <f>"Jun-2021"</f>
        <v>Jun-2021</v>
      </c>
      <c r="J9" t="str">
        <f>"Jul-2021"</f>
        <v>Jul-2021</v>
      </c>
      <c r="K9" t="str">
        <f>"Aug-2021"</f>
        <v>Aug-2021</v>
      </c>
      <c r="L9" t="str">
        <f>"Sep-2021"</f>
        <v>Sep-2021</v>
      </c>
      <c r="M9" t="str">
        <f>"Oct-2021"</f>
        <v>Oct-2021</v>
      </c>
      <c r="N9" t="str">
        <f>"Nov-2021"</f>
        <v>Nov-2021</v>
      </c>
      <c r="O9" t="str">
        <f>"Dec-2021"</f>
        <v>Dec-2021</v>
      </c>
      <c r="P9" t="str">
        <f>"YTD Total"</f>
        <v>YTD Total</v>
      </c>
    </row>
    <row r="10" spans="1:16" x14ac:dyDescent="0.25">
      <c r="A10" t="s">
        <v>74</v>
      </c>
      <c r="B10" t="s">
        <v>7</v>
      </c>
      <c r="C10" t="s">
        <v>75</v>
      </c>
      <c r="D10">
        <v>5</v>
      </c>
      <c r="E10">
        <v>34</v>
      </c>
      <c r="F10">
        <v>3</v>
      </c>
      <c r="G10">
        <v>4</v>
      </c>
      <c r="H10">
        <v>1</v>
      </c>
      <c r="I10">
        <v>5</v>
      </c>
      <c r="J10">
        <v>0</v>
      </c>
      <c r="K10">
        <v>0</v>
      </c>
      <c r="L10">
        <v>0</v>
      </c>
      <c r="M10">
        <v>0</v>
      </c>
      <c r="N10">
        <v>3</v>
      </c>
      <c r="O10">
        <v>4</v>
      </c>
      <c r="P10">
        <v>59</v>
      </c>
    </row>
    <row r="11" spans="1:16" x14ac:dyDescent="0.25">
      <c r="A11" t="s">
        <v>74</v>
      </c>
      <c r="B11" t="s">
        <v>7</v>
      </c>
      <c r="C11" t="s">
        <v>76</v>
      </c>
      <c r="D11">
        <v>264</v>
      </c>
      <c r="E11">
        <v>214</v>
      </c>
      <c r="F11">
        <v>191</v>
      </c>
      <c r="G11">
        <v>8</v>
      </c>
      <c r="H11">
        <v>195</v>
      </c>
      <c r="I11">
        <v>9</v>
      </c>
      <c r="J11">
        <v>163</v>
      </c>
      <c r="K11">
        <v>19</v>
      </c>
      <c r="L11">
        <v>9</v>
      </c>
      <c r="M11">
        <v>14</v>
      </c>
      <c r="N11">
        <v>11</v>
      </c>
      <c r="O11">
        <v>13</v>
      </c>
      <c r="P11">
        <v>1110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4A28-EC55-40B8-B2D4-C2F9D673C38D}">
  <dimension ref="A1:T20"/>
  <sheetViews>
    <sheetView workbookViewId="0">
      <selection activeCell="B17" sqref="B17"/>
    </sheetView>
  </sheetViews>
  <sheetFormatPr baseColWidth="10" defaultRowHeight="15" x14ac:dyDescent="0.25"/>
  <cols>
    <col min="1" max="1" width="41.140625" customWidth="1"/>
  </cols>
  <sheetData>
    <row r="1" spans="1:20" x14ac:dyDescent="0.25">
      <c r="A1" t="s">
        <v>77</v>
      </c>
    </row>
    <row r="2" spans="1:20" x14ac:dyDescent="0.25">
      <c r="A2" t="s">
        <v>78</v>
      </c>
    </row>
    <row r="3" spans="1:20" x14ac:dyDescent="0.25">
      <c r="A3" t="s">
        <v>2</v>
      </c>
    </row>
    <row r="4" spans="1:20" x14ac:dyDescent="0.25">
      <c r="A4" t="s">
        <v>3</v>
      </c>
    </row>
    <row r="5" spans="1:20" x14ac:dyDescent="0.25">
      <c r="A5" t="s">
        <v>4</v>
      </c>
    </row>
    <row r="6" spans="1:20" x14ac:dyDescent="0.25">
      <c r="A6" t="s">
        <v>5</v>
      </c>
    </row>
    <row r="7" spans="1:20" x14ac:dyDescent="0.25">
      <c r="A7" t="s">
        <v>6</v>
      </c>
    </row>
    <row r="8" spans="1:20" x14ac:dyDescent="0.25">
      <c r="A8" s="1">
        <v>44649</v>
      </c>
    </row>
    <row r="9" spans="1:20" x14ac:dyDescent="0.25">
      <c r="A9" t="str">
        <f>""</f>
        <v/>
      </c>
      <c r="B9" t="str">
        <f>"Publisher"</f>
        <v>Publisher</v>
      </c>
      <c r="C9" t="str">
        <f>"Platform"</f>
        <v>Platform</v>
      </c>
      <c r="D9" t="str">
        <f>"Book DOI"</f>
        <v>Book DOI</v>
      </c>
      <c r="E9" t="str">
        <f>"Proprietary Identifier"</f>
        <v>Proprietary Identifier</v>
      </c>
      <c r="F9" t="str">
        <f>"ISBN"</f>
        <v>ISBN</v>
      </c>
      <c r="G9" t="str">
        <f>"ISSN"</f>
        <v>ISSN</v>
      </c>
      <c r="H9" t="str">
        <f>"Reporting Period Total"</f>
        <v>Reporting Period Total</v>
      </c>
      <c r="I9" t="str">
        <f>"Jan-2021"</f>
        <v>Jan-2021</v>
      </c>
      <c r="J9" t="str">
        <f>"Feb-2021"</f>
        <v>Feb-2021</v>
      </c>
      <c r="K9" t="str">
        <f>"Mar-2021"</f>
        <v>Mar-2021</v>
      </c>
      <c r="L9" t="str">
        <f>"Apr-2021"</f>
        <v>Apr-2021</v>
      </c>
      <c r="M9" t="str">
        <f>"May-2021"</f>
        <v>May-2021</v>
      </c>
      <c r="N9" t="str">
        <f>"Jun-2021"</f>
        <v>Jun-2021</v>
      </c>
      <c r="O9" t="str">
        <f>"Jul-2021"</f>
        <v>Jul-2021</v>
      </c>
      <c r="P9" t="str">
        <f>"Aug-2021"</f>
        <v>Aug-2021</v>
      </c>
      <c r="Q9" t="str">
        <f>"Sep-2021"</f>
        <v>Sep-2021</v>
      </c>
      <c r="R9" t="str">
        <f>"Oct-2021"</f>
        <v>Oct-2021</v>
      </c>
      <c r="S9" t="str">
        <f>"Nov-2021"</f>
        <v>Nov-2021</v>
      </c>
      <c r="T9" t="str">
        <f>"Dec-2021"</f>
        <v>Dec-2021</v>
      </c>
    </row>
    <row r="10" spans="1:20" x14ac:dyDescent="0.25">
      <c r="A10" t="s">
        <v>79</v>
      </c>
      <c r="H10">
        <v>71</v>
      </c>
      <c r="I10">
        <v>0</v>
      </c>
      <c r="J10">
        <v>39</v>
      </c>
      <c r="K10">
        <v>3</v>
      </c>
      <c r="L10">
        <v>0</v>
      </c>
      <c r="M10">
        <v>2</v>
      </c>
      <c r="N10">
        <v>1</v>
      </c>
      <c r="O10">
        <v>1</v>
      </c>
      <c r="P10">
        <v>2</v>
      </c>
      <c r="Q10">
        <v>3</v>
      </c>
      <c r="R10">
        <v>13</v>
      </c>
      <c r="S10">
        <v>7</v>
      </c>
      <c r="T10">
        <v>0</v>
      </c>
    </row>
    <row r="11" spans="1:20" x14ac:dyDescent="0.25">
      <c r="A11" t="s">
        <v>80</v>
      </c>
      <c r="B11" t="s">
        <v>15</v>
      </c>
      <c r="C11" t="s">
        <v>7</v>
      </c>
      <c r="D11" t="s">
        <v>3</v>
      </c>
      <c r="E11" t="s">
        <v>3</v>
      </c>
      <c r="F11" t="str">
        <f>"8883198867"</f>
        <v>8883198867</v>
      </c>
      <c r="G11" t="s">
        <v>3</v>
      </c>
      <c r="H11">
        <v>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2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81</v>
      </c>
      <c r="B12" t="s">
        <v>19</v>
      </c>
      <c r="C12" t="s">
        <v>7</v>
      </c>
      <c r="D12" t="s">
        <v>3</v>
      </c>
      <c r="E12" t="s">
        <v>3</v>
      </c>
      <c r="F12" t="str">
        <f>"8849118333"</f>
        <v>8849118333</v>
      </c>
      <c r="G12" t="s">
        <v>3</v>
      </c>
      <c r="H12">
        <v>1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5">
      <c r="A13" t="s">
        <v>82</v>
      </c>
      <c r="B13" t="s">
        <v>19</v>
      </c>
      <c r="C13" t="s">
        <v>7</v>
      </c>
      <c r="D13" t="s">
        <v>3</v>
      </c>
      <c r="E13" t="s">
        <v>3</v>
      </c>
      <c r="F13" t="str">
        <f>"8849113412"</f>
        <v>8849113412</v>
      </c>
      <c r="G13" t="s">
        <v>3</v>
      </c>
      <c r="H13">
        <v>3</v>
      </c>
      <c r="I13">
        <v>0</v>
      </c>
      <c r="J13">
        <v>0</v>
      </c>
      <c r="K13">
        <v>3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83</v>
      </c>
      <c r="B14" t="s">
        <v>19</v>
      </c>
      <c r="C14" t="s">
        <v>7</v>
      </c>
      <c r="D14" t="s">
        <v>3</v>
      </c>
      <c r="E14" t="s">
        <v>3</v>
      </c>
      <c r="F14" t="str">
        <f>"8849116934"</f>
        <v>8849116934</v>
      </c>
      <c r="G14" t="s">
        <v>3</v>
      </c>
      <c r="H14">
        <v>6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</v>
      </c>
      <c r="T14">
        <v>0</v>
      </c>
    </row>
    <row r="15" spans="1:20" x14ac:dyDescent="0.25">
      <c r="A15" t="s">
        <v>84</v>
      </c>
      <c r="B15" t="s">
        <v>27</v>
      </c>
      <c r="C15" t="s">
        <v>7</v>
      </c>
      <c r="D15" t="s">
        <v>3</v>
      </c>
      <c r="E15" t="s">
        <v>3</v>
      </c>
      <c r="F15" t="str">
        <f>"9788493361914"</f>
        <v>9788493361914</v>
      </c>
      <c r="G15" t="s">
        <v>3</v>
      </c>
      <c r="H15">
        <v>1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5">
      <c r="A16" t="s">
        <v>85</v>
      </c>
      <c r="B16" t="s">
        <v>31</v>
      </c>
      <c r="C16" t="s">
        <v>7</v>
      </c>
      <c r="D16" t="s">
        <v>3</v>
      </c>
      <c r="E16" t="s">
        <v>3</v>
      </c>
      <c r="F16" t="str">
        <f>"2728306974"</f>
        <v>2728306974</v>
      </c>
      <c r="G16" t="s">
        <v>3</v>
      </c>
      <c r="H16">
        <v>12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11</v>
      </c>
      <c r="S16">
        <v>1</v>
      </c>
      <c r="T16">
        <v>0</v>
      </c>
    </row>
    <row r="17" spans="1:20" x14ac:dyDescent="0.25">
      <c r="A17" t="s">
        <v>86</v>
      </c>
      <c r="B17" t="s">
        <v>31</v>
      </c>
      <c r="C17" t="s">
        <v>7</v>
      </c>
      <c r="D17" t="s">
        <v>3</v>
      </c>
      <c r="E17" t="s">
        <v>3</v>
      </c>
      <c r="F17" t="str">
        <f>"2728306184"</f>
        <v>2728306184</v>
      </c>
      <c r="G17" t="s">
        <v>3</v>
      </c>
      <c r="H17">
        <v>5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</v>
      </c>
      <c r="R17">
        <v>2</v>
      </c>
      <c r="S17">
        <v>0</v>
      </c>
      <c r="T17">
        <v>0</v>
      </c>
    </row>
    <row r="18" spans="1:20" x14ac:dyDescent="0.25">
      <c r="A18" t="s">
        <v>87</v>
      </c>
      <c r="B18" t="s">
        <v>44</v>
      </c>
      <c r="C18" t="s">
        <v>7</v>
      </c>
      <c r="D18" t="s">
        <v>3</v>
      </c>
      <c r="E18" t="s">
        <v>3</v>
      </c>
      <c r="F18" t="str">
        <f>"9788822254726"</f>
        <v>9788822254726</v>
      </c>
      <c r="G18" t="s">
        <v>3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88</v>
      </c>
      <c r="B19" t="s">
        <v>44</v>
      </c>
      <c r="C19" t="s">
        <v>7</v>
      </c>
      <c r="D19" t="s">
        <v>3</v>
      </c>
      <c r="E19" t="s">
        <v>3</v>
      </c>
      <c r="F19" t="str">
        <f>"9788822250193"</f>
        <v>9788822250193</v>
      </c>
      <c r="G19" t="s">
        <v>3</v>
      </c>
      <c r="H19">
        <v>39</v>
      </c>
      <c r="I19">
        <v>0</v>
      </c>
      <c r="J19">
        <v>39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89</v>
      </c>
      <c r="B20" t="s">
        <v>49</v>
      </c>
      <c r="C20" t="s">
        <v>7</v>
      </c>
      <c r="D20" t="s">
        <v>3</v>
      </c>
      <c r="E20" t="s">
        <v>3</v>
      </c>
      <c r="F20" t="str">
        <f>"8880633538"</f>
        <v>8880633538</v>
      </c>
      <c r="G20" t="s">
        <v>3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C9672-FE6A-4050-95D5-33ACCB0FD395}">
  <dimension ref="A1:T63"/>
  <sheetViews>
    <sheetView workbookViewId="0">
      <selection activeCell="D10" sqref="D10"/>
    </sheetView>
  </sheetViews>
  <sheetFormatPr baseColWidth="10" defaultRowHeight="15" x14ac:dyDescent="0.25"/>
  <cols>
    <col min="6" max="6" width="14" bestFit="1" customWidth="1"/>
  </cols>
  <sheetData>
    <row r="1" spans="1:20" x14ac:dyDescent="0.25">
      <c r="A1" t="s">
        <v>90</v>
      </c>
    </row>
    <row r="2" spans="1:20" x14ac:dyDescent="0.25">
      <c r="A2" t="s">
        <v>91</v>
      </c>
    </row>
    <row r="3" spans="1:20" x14ac:dyDescent="0.25">
      <c r="A3" t="s">
        <v>2</v>
      </c>
    </row>
    <row r="4" spans="1:20" x14ac:dyDescent="0.25">
      <c r="A4" t="s">
        <v>3</v>
      </c>
    </row>
    <row r="5" spans="1:20" x14ac:dyDescent="0.25">
      <c r="A5" t="s">
        <v>4</v>
      </c>
    </row>
    <row r="6" spans="1:20" x14ac:dyDescent="0.25">
      <c r="A6" t="s">
        <v>5</v>
      </c>
    </row>
    <row r="7" spans="1:20" x14ac:dyDescent="0.25">
      <c r="A7" t="s">
        <v>6</v>
      </c>
    </row>
    <row r="8" spans="1:20" x14ac:dyDescent="0.25">
      <c r="A8" s="1">
        <v>44649</v>
      </c>
    </row>
    <row r="9" spans="1:20" x14ac:dyDescent="0.25">
      <c r="A9" t="str">
        <f>""</f>
        <v/>
      </c>
      <c r="B9" t="str">
        <f>"Publisher"</f>
        <v>Publisher</v>
      </c>
      <c r="C9" t="str">
        <f>"Platform"</f>
        <v>Platform</v>
      </c>
      <c r="D9" t="str">
        <f>"Book DOI"</f>
        <v>Book DOI</v>
      </c>
      <c r="E9" t="str">
        <f>"Proprietary Identifier"</f>
        <v>Proprietary Identifier</v>
      </c>
      <c r="F9" t="str">
        <f>"ISBN"</f>
        <v>ISBN</v>
      </c>
      <c r="G9" t="str">
        <f>"ISSN"</f>
        <v>ISSN</v>
      </c>
      <c r="H9" t="str">
        <f>"Reporting Period Total"</f>
        <v>Reporting Period Total</v>
      </c>
      <c r="I9" t="str">
        <f>"Jan-2021"</f>
        <v>Jan-2021</v>
      </c>
      <c r="J9" t="str">
        <f>"Feb-2021"</f>
        <v>Feb-2021</v>
      </c>
      <c r="K9" t="str">
        <f>"Mar-2021"</f>
        <v>Mar-2021</v>
      </c>
      <c r="L9" t="str">
        <f>"Apr-2021"</f>
        <v>Apr-2021</v>
      </c>
      <c r="M9" t="str">
        <f>"May-2021"</f>
        <v>May-2021</v>
      </c>
      <c r="N9" t="str">
        <f>"Jun-2021"</f>
        <v>Jun-2021</v>
      </c>
      <c r="O9" t="str">
        <f>"Jul-2021"</f>
        <v>Jul-2021</v>
      </c>
      <c r="P9" t="str">
        <f>"Aug-2021"</f>
        <v>Aug-2021</v>
      </c>
      <c r="Q9" t="str">
        <f>"Sep-2021"</f>
        <v>Sep-2021</v>
      </c>
      <c r="R9" t="str">
        <f>"Oct-2021"</f>
        <v>Oct-2021</v>
      </c>
      <c r="S9" t="str">
        <f>"Nov-2021"</f>
        <v>Nov-2021</v>
      </c>
      <c r="T9" t="str">
        <f>"Dec-2021"</f>
        <v>Dec-2021</v>
      </c>
    </row>
    <row r="10" spans="1:20" x14ac:dyDescent="0.25">
      <c r="A10" t="s">
        <v>79</v>
      </c>
      <c r="H10">
        <v>91</v>
      </c>
      <c r="I10">
        <v>3</v>
      </c>
      <c r="J10">
        <v>20</v>
      </c>
      <c r="K10">
        <v>7</v>
      </c>
      <c r="L10">
        <v>18</v>
      </c>
      <c r="M10">
        <v>6</v>
      </c>
      <c r="N10">
        <v>16</v>
      </c>
      <c r="O10">
        <v>4</v>
      </c>
      <c r="P10">
        <v>8</v>
      </c>
      <c r="Q10">
        <v>1</v>
      </c>
      <c r="R10">
        <v>1</v>
      </c>
      <c r="S10">
        <v>1</v>
      </c>
      <c r="T10">
        <v>6</v>
      </c>
    </row>
    <row r="11" spans="1:20" x14ac:dyDescent="0.25">
      <c r="A11" t="s">
        <v>92</v>
      </c>
      <c r="B11" t="s">
        <v>16</v>
      </c>
      <c r="C11" t="s">
        <v>7</v>
      </c>
      <c r="D11" t="s">
        <v>3</v>
      </c>
      <c r="E11" t="s">
        <v>3</v>
      </c>
      <c r="F11" t="str">
        <f>"8879232290"</f>
        <v>8879232290</v>
      </c>
      <c r="G11" t="s">
        <v>3</v>
      </c>
      <c r="H11">
        <v>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2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93</v>
      </c>
      <c r="B12" t="s">
        <v>16</v>
      </c>
      <c r="C12" t="s">
        <v>7</v>
      </c>
      <c r="D12" t="s">
        <v>3</v>
      </c>
      <c r="E12" t="s">
        <v>3</v>
      </c>
      <c r="F12" t="str">
        <f>"8879231170"</f>
        <v>8879231170</v>
      </c>
      <c r="G12" t="s">
        <v>3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5">
      <c r="A13" t="s">
        <v>84</v>
      </c>
      <c r="B13" t="s">
        <v>27</v>
      </c>
      <c r="C13" t="s">
        <v>7</v>
      </c>
      <c r="D13" t="s">
        <v>3</v>
      </c>
      <c r="E13" t="s">
        <v>3</v>
      </c>
      <c r="F13" t="str">
        <f>"9788493361914"</f>
        <v>9788493361914</v>
      </c>
      <c r="G13" t="s">
        <v>3</v>
      </c>
      <c r="H13">
        <v>3</v>
      </c>
      <c r="I13">
        <v>0</v>
      </c>
      <c r="J13">
        <v>0</v>
      </c>
      <c r="K13">
        <v>0</v>
      </c>
      <c r="L13">
        <v>0</v>
      </c>
      <c r="M13">
        <v>3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94</v>
      </c>
      <c r="B14" t="s">
        <v>44</v>
      </c>
      <c r="C14" t="s">
        <v>7</v>
      </c>
      <c r="D14" t="s">
        <v>3</v>
      </c>
      <c r="E14" t="s">
        <v>3</v>
      </c>
      <c r="F14" t="str">
        <f>"9788822254207"</f>
        <v>9788822254207</v>
      </c>
      <c r="G14" t="s">
        <v>3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5">
      <c r="A15" t="s">
        <v>95</v>
      </c>
      <c r="B15" t="s">
        <v>44</v>
      </c>
      <c r="C15" t="s">
        <v>7</v>
      </c>
      <c r="D15" t="s">
        <v>3</v>
      </c>
      <c r="E15" t="s">
        <v>3</v>
      </c>
      <c r="F15" t="str">
        <f>"9788822251213"</f>
        <v>9788822251213</v>
      </c>
      <c r="G15" t="s">
        <v>3</v>
      </c>
      <c r="H15">
        <v>1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5">
      <c r="A16" t="s">
        <v>96</v>
      </c>
      <c r="B16" t="s">
        <v>44</v>
      </c>
      <c r="C16" t="s">
        <v>7</v>
      </c>
      <c r="D16" t="s">
        <v>3</v>
      </c>
      <c r="E16" t="s">
        <v>3</v>
      </c>
      <c r="F16" t="str">
        <f>"9788822255358"</f>
        <v>9788822255358</v>
      </c>
      <c r="G16" t="s">
        <v>3</v>
      </c>
      <c r="H16">
        <v>1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5">
      <c r="A17" t="s">
        <v>97</v>
      </c>
      <c r="B17" t="s">
        <v>44</v>
      </c>
      <c r="C17" t="s">
        <v>7</v>
      </c>
      <c r="D17" t="s">
        <v>3</v>
      </c>
      <c r="E17" t="s">
        <v>3</v>
      </c>
      <c r="F17" t="str">
        <f>"9788822258038"</f>
        <v>9788822258038</v>
      </c>
      <c r="G17" t="s">
        <v>3</v>
      </c>
      <c r="H17">
        <v>1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98</v>
      </c>
      <c r="B18" t="s">
        <v>44</v>
      </c>
      <c r="C18" t="s">
        <v>7</v>
      </c>
      <c r="D18" t="s">
        <v>3</v>
      </c>
      <c r="E18" t="s">
        <v>3</v>
      </c>
      <c r="F18" t="str">
        <f>"9788822254276"</f>
        <v>9788822254276</v>
      </c>
      <c r="G18" t="s">
        <v>3</v>
      </c>
      <c r="H18">
        <v>1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99</v>
      </c>
      <c r="B19" t="s">
        <v>44</v>
      </c>
      <c r="C19" t="s">
        <v>7</v>
      </c>
      <c r="D19" t="s">
        <v>3</v>
      </c>
      <c r="E19" t="s">
        <v>3</v>
      </c>
      <c r="F19" t="str">
        <f>"9788822258052"</f>
        <v>9788822258052</v>
      </c>
      <c r="G19" t="s">
        <v>3</v>
      </c>
      <c r="H19">
        <v>1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100</v>
      </c>
      <c r="B20" t="s">
        <v>44</v>
      </c>
      <c r="C20" t="s">
        <v>7</v>
      </c>
      <c r="D20" t="s">
        <v>3</v>
      </c>
      <c r="E20" t="s">
        <v>3</v>
      </c>
      <c r="F20" t="str">
        <f>"9788822260048"</f>
        <v>9788822260048</v>
      </c>
      <c r="G20" t="s">
        <v>3</v>
      </c>
      <c r="H20">
        <v>1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 t="s">
        <v>101</v>
      </c>
      <c r="B21" t="s">
        <v>44</v>
      </c>
      <c r="C21" t="s">
        <v>7</v>
      </c>
      <c r="D21" t="s">
        <v>3</v>
      </c>
      <c r="E21" t="s">
        <v>3</v>
      </c>
      <c r="F21" t="str">
        <f>"9788822258410"</f>
        <v>9788822258410</v>
      </c>
      <c r="G21" t="s">
        <v>3</v>
      </c>
      <c r="H21">
        <v>1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 t="s">
        <v>102</v>
      </c>
      <c r="B22" t="s">
        <v>44</v>
      </c>
      <c r="C22" t="s">
        <v>7</v>
      </c>
      <c r="D22" t="s">
        <v>3</v>
      </c>
      <c r="E22" t="s">
        <v>3</v>
      </c>
      <c r="F22" t="str">
        <f>"9788822252548"</f>
        <v>9788822252548</v>
      </c>
      <c r="G22" t="s">
        <v>3</v>
      </c>
      <c r="H22">
        <v>1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5">
      <c r="A23" t="s">
        <v>103</v>
      </c>
      <c r="B23" t="s">
        <v>44</v>
      </c>
      <c r="C23" t="s">
        <v>7</v>
      </c>
      <c r="D23" t="s">
        <v>3</v>
      </c>
      <c r="E23" t="s">
        <v>3</v>
      </c>
      <c r="F23" t="str">
        <f>"9788822255761"</f>
        <v>9788822255761</v>
      </c>
      <c r="G23" t="s">
        <v>3</v>
      </c>
      <c r="H23">
        <v>1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104</v>
      </c>
      <c r="B24" t="s">
        <v>44</v>
      </c>
      <c r="C24" t="s">
        <v>7</v>
      </c>
      <c r="D24" t="s">
        <v>3</v>
      </c>
      <c r="E24" t="s">
        <v>3</v>
      </c>
      <c r="F24" t="str">
        <f>"9788822256355"</f>
        <v>9788822256355</v>
      </c>
      <c r="G24" t="s">
        <v>3</v>
      </c>
      <c r="H24">
        <v>1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105</v>
      </c>
      <c r="B25" t="s">
        <v>44</v>
      </c>
      <c r="C25" t="s">
        <v>7</v>
      </c>
      <c r="D25" t="s">
        <v>3</v>
      </c>
      <c r="E25" t="s">
        <v>3</v>
      </c>
      <c r="F25" t="str">
        <f>"9788822253064"</f>
        <v>9788822253064</v>
      </c>
      <c r="G25" t="s">
        <v>3</v>
      </c>
      <c r="H25">
        <v>2</v>
      </c>
      <c r="I25">
        <v>0</v>
      </c>
      <c r="J25">
        <v>0</v>
      </c>
      <c r="K25">
        <v>0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106</v>
      </c>
      <c r="B26" t="s">
        <v>44</v>
      </c>
      <c r="C26" t="s">
        <v>7</v>
      </c>
      <c r="D26" t="s">
        <v>3</v>
      </c>
      <c r="E26" t="s">
        <v>3</v>
      </c>
      <c r="F26" t="str">
        <f>"9788822260574"</f>
        <v>9788822260574</v>
      </c>
      <c r="G26" t="s">
        <v>3</v>
      </c>
      <c r="H26">
        <v>1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5">
      <c r="A27" t="s">
        <v>107</v>
      </c>
      <c r="B27" t="s">
        <v>45</v>
      </c>
      <c r="C27" t="s">
        <v>7</v>
      </c>
      <c r="D27" t="s">
        <v>3</v>
      </c>
      <c r="E27" t="s">
        <v>3</v>
      </c>
      <c r="F27" t="str">
        <f>"9788498970951"</f>
        <v>9788498970951</v>
      </c>
      <c r="G27" t="s">
        <v>3</v>
      </c>
      <c r="H27">
        <v>2</v>
      </c>
      <c r="I27">
        <v>0</v>
      </c>
      <c r="J27">
        <v>0</v>
      </c>
      <c r="K27">
        <v>2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108</v>
      </c>
      <c r="B28" t="s">
        <v>45</v>
      </c>
      <c r="C28" t="s">
        <v>7</v>
      </c>
      <c r="D28" t="s">
        <v>3</v>
      </c>
      <c r="E28" t="s">
        <v>3</v>
      </c>
      <c r="F28" t="str">
        <f>"9788498970968"</f>
        <v>9788498970968</v>
      </c>
      <c r="G28" t="s">
        <v>3</v>
      </c>
      <c r="H28">
        <v>1</v>
      </c>
      <c r="I28">
        <v>0</v>
      </c>
      <c r="J28">
        <v>0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109</v>
      </c>
      <c r="B29" t="s">
        <v>45</v>
      </c>
      <c r="C29" t="s">
        <v>7</v>
      </c>
      <c r="D29" t="s">
        <v>3</v>
      </c>
      <c r="E29" t="s">
        <v>3</v>
      </c>
      <c r="F29" t="str">
        <f>"9788498970975"</f>
        <v>9788498970975</v>
      </c>
      <c r="G29" t="s">
        <v>3</v>
      </c>
      <c r="H29">
        <v>2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110</v>
      </c>
      <c r="B30" t="s">
        <v>49</v>
      </c>
      <c r="C30" t="s">
        <v>7</v>
      </c>
      <c r="D30" t="s">
        <v>3</v>
      </c>
      <c r="E30" t="s">
        <v>3</v>
      </c>
      <c r="F30" t="str">
        <f>"8880634364"</f>
        <v>8880634364</v>
      </c>
      <c r="G30" t="s">
        <v>3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0</v>
      </c>
    </row>
    <row r="31" spans="1:20" x14ac:dyDescent="0.25">
      <c r="A31" t="s">
        <v>111</v>
      </c>
      <c r="B31" t="s">
        <v>49</v>
      </c>
      <c r="C31" t="s">
        <v>7</v>
      </c>
      <c r="D31" t="s">
        <v>3</v>
      </c>
      <c r="E31" t="s">
        <v>3</v>
      </c>
      <c r="F31" t="str">
        <f>"8880632434"</f>
        <v>8880632434</v>
      </c>
      <c r="G31" t="s">
        <v>3</v>
      </c>
      <c r="H31">
        <v>1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112</v>
      </c>
      <c r="B32" t="s">
        <v>63</v>
      </c>
      <c r="C32" t="s">
        <v>7</v>
      </c>
      <c r="D32" t="s">
        <v>3</v>
      </c>
      <c r="E32" t="s">
        <v>3</v>
      </c>
      <c r="F32" t="str">
        <f>"0000000904"</f>
        <v>0000000904</v>
      </c>
      <c r="G32" t="s">
        <v>3</v>
      </c>
      <c r="H32">
        <v>3</v>
      </c>
      <c r="I32">
        <v>0</v>
      </c>
      <c r="J32">
        <v>0</v>
      </c>
      <c r="K32">
        <v>0</v>
      </c>
      <c r="L32">
        <v>3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113</v>
      </c>
      <c r="B33" t="s">
        <v>63</v>
      </c>
      <c r="C33" t="s">
        <v>7</v>
      </c>
      <c r="D33" t="s">
        <v>3</v>
      </c>
      <c r="E33" t="s">
        <v>3</v>
      </c>
      <c r="F33" t="str">
        <f>"0000000573"</f>
        <v>0000000573</v>
      </c>
      <c r="G33" t="s">
        <v>3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114</v>
      </c>
      <c r="B34" t="s">
        <v>63</v>
      </c>
      <c r="C34" t="s">
        <v>7</v>
      </c>
      <c r="D34" t="s">
        <v>3</v>
      </c>
      <c r="E34" t="s">
        <v>3</v>
      </c>
      <c r="F34" t="str">
        <f>""</f>
        <v/>
      </c>
      <c r="G34" t="s">
        <v>3</v>
      </c>
      <c r="H34">
        <v>2</v>
      </c>
      <c r="I34">
        <v>0</v>
      </c>
      <c r="J34">
        <v>0</v>
      </c>
      <c r="K34">
        <v>0</v>
      </c>
      <c r="L34">
        <v>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115</v>
      </c>
      <c r="B35" t="s">
        <v>63</v>
      </c>
      <c r="C35" t="s">
        <v>7</v>
      </c>
      <c r="D35" t="s">
        <v>3</v>
      </c>
      <c r="E35" t="s">
        <v>3</v>
      </c>
      <c r="F35" t="str">
        <f>""</f>
        <v/>
      </c>
      <c r="G35" t="s">
        <v>3</v>
      </c>
      <c r="H35">
        <v>3</v>
      </c>
      <c r="I35">
        <v>0</v>
      </c>
      <c r="J35">
        <v>0</v>
      </c>
      <c r="K35">
        <v>0</v>
      </c>
      <c r="L35">
        <v>2</v>
      </c>
      <c r="M35">
        <v>0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116</v>
      </c>
      <c r="B36" t="s">
        <v>63</v>
      </c>
      <c r="C36" t="s">
        <v>7</v>
      </c>
      <c r="D36" t="s">
        <v>3</v>
      </c>
      <c r="E36" t="s">
        <v>3</v>
      </c>
      <c r="F36" t="str">
        <f>"0000000640"</f>
        <v>0000000640</v>
      </c>
      <c r="G36" t="s">
        <v>3</v>
      </c>
      <c r="H36">
        <v>3</v>
      </c>
      <c r="I36">
        <v>0</v>
      </c>
      <c r="J36">
        <v>0</v>
      </c>
      <c r="K36">
        <v>0</v>
      </c>
      <c r="L36">
        <v>0</v>
      </c>
      <c r="M36">
        <v>0</v>
      </c>
      <c r="N36">
        <v>3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117</v>
      </c>
      <c r="B37" t="s">
        <v>63</v>
      </c>
      <c r="C37" t="s">
        <v>7</v>
      </c>
      <c r="D37" t="s">
        <v>3</v>
      </c>
      <c r="E37" t="s">
        <v>3</v>
      </c>
      <c r="F37" t="str">
        <f>"0000000641"</f>
        <v>0000000641</v>
      </c>
      <c r="G37" t="s">
        <v>3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118</v>
      </c>
      <c r="B38" t="s">
        <v>63</v>
      </c>
      <c r="C38" t="s">
        <v>7</v>
      </c>
      <c r="D38" t="s">
        <v>3</v>
      </c>
      <c r="E38" t="s">
        <v>3</v>
      </c>
      <c r="F38" t="str">
        <f>"0000000642"</f>
        <v>0000000642</v>
      </c>
      <c r="G38" t="s">
        <v>3</v>
      </c>
      <c r="H38">
        <v>11</v>
      </c>
      <c r="I38">
        <v>0</v>
      </c>
      <c r="J38">
        <v>0</v>
      </c>
      <c r="K38">
        <v>0</v>
      </c>
      <c r="L38">
        <v>0</v>
      </c>
      <c r="M38">
        <v>0</v>
      </c>
      <c r="N38">
        <v>6</v>
      </c>
      <c r="O38">
        <v>0</v>
      </c>
      <c r="P38">
        <v>0</v>
      </c>
      <c r="Q38">
        <v>0</v>
      </c>
      <c r="R38">
        <v>0</v>
      </c>
      <c r="S38">
        <v>0</v>
      </c>
      <c r="T38">
        <v>5</v>
      </c>
    </row>
    <row r="39" spans="1:20" x14ac:dyDescent="0.25">
      <c r="A39" t="s">
        <v>119</v>
      </c>
      <c r="B39" t="s">
        <v>63</v>
      </c>
      <c r="C39" t="s">
        <v>7</v>
      </c>
      <c r="D39" t="s">
        <v>3</v>
      </c>
      <c r="E39" t="s">
        <v>3</v>
      </c>
      <c r="F39" t="str">
        <f>""</f>
        <v/>
      </c>
      <c r="G39" t="s">
        <v>3</v>
      </c>
      <c r="H39">
        <v>3</v>
      </c>
      <c r="I39">
        <v>0</v>
      </c>
      <c r="J39">
        <v>0</v>
      </c>
      <c r="K39">
        <v>0</v>
      </c>
      <c r="L39">
        <v>2</v>
      </c>
      <c r="M39">
        <v>0</v>
      </c>
      <c r="N39">
        <v>0</v>
      </c>
      <c r="O39">
        <v>0</v>
      </c>
      <c r="P39">
        <v>1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120</v>
      </c>
      <c r="B40" t="s">
        <v>63</v>
      </c>
      <c r="C40" t="s">
        <v>7</v>
      </c>
      <c r="D40" t="s">
        <v>3</v>
      </c>
      <c r="E40" t="s">
        <v>3</v>
      </c>
      <c r="F40" t="str">
        <f>"0000000797"</f>
        <v>0000000797</v>
      </c>
      <c r="G40" t="s">
        <v>3</v>
      </c>
      <c r="H40">
        <v>5</v>
      </c>
      <c r="I40">
        <v>0</v>
      </c>
      <c r="J40">
        <v>1</v>
      </c>
      <c r="K40">
        <v>0</v>
      </c>
      <c r="L40">
        <v>2</v>
      </c>
      <c r="M40">
        <v>0</v>
      </c>
      <c r="N40">
        <v>1</v>
      </c>
      <c r="O40">
        <v>0</v>
      </c>
      <c r="P40">
        <v>1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121</v>
      </c>
      <c r="B41" t="s">
        <v>63</v>
      </c>
      <c r="C41" t="s">
        <v>7</v>
      </c>
      <c r="D41" t="s">
        <v>3</v>
      </c>
      <c r="E41" t="s">
        <v>3</v>
      </c>
      <c r="F41" t="str">
        <f>""</f>
        <v/>
      </c>
      <c r="G41" t="s">
        <v>3</v>
      </c>
      <c r="H41">
        <v>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122</v>
      </c>
      <c r="B42" t="s">
        <v>63</v>
      </c>
      <c r="C42" t="s">
        <v>7</v>
      </c>
      <c r="D42" t="s">
        <v>3</v>
      </c>
      <c r="E42" t="s">
        <v>3</v>
      </c>
      <c r="F42" t="str">
        <f>"0000000753"</f>
        <v>0000000753</v>
      </c>
      <c r="G42" t="s">
        <v>3</v>
      </c>
      <c r="H42">
        <v>1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123</v>
      </c>
      <c r="B43" t="s">
        <v>63</v>
      </c>
      <c r="C43" t="s">
        <v>7</v>
      </c>
      <c r="D43" t="s">
        <v>3</v>
      </c>
      <c r="E43" t="s">
        <v>3</v>
      </c>
      <c r="F43" t="str">
        <f>"0000000754"</f>
        <v>0000000754</v>
      </c>
      <c r="G43" t="s">
        <v>3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124</v>
      </c>
      <c r="B44" t="s">
        <v>63</v>
      </c>
      <c r="C44" t="s">
        <v>7</v>
      </c>
      <c r="D44" t="s">
        <v>3</v>
      </c>
      <c r="E44" t="s">
        <v>3</v>
      </c>
      <c r="F44" t="str">
        <f>"0000000857"</f>
        <v>0000000857</v>
      </c>
      <c r="G44" t="s">
        <v>3</v>
      </c>
      <c r="H44">
        <v>1</v>
      </c>
      <c r="I44">
        <v>1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5">
      <c r="A45" t="s">
        <v>125</v>
      </c>
      <c r="B45" t="s">
        <v>63</v>
      </c>
      <c r="C45" t="s">
        <v>7</v>
      </c>
      <c r="D45" t="s">
        <v>3</v>
      </c>
      <c r="E45" t="s">
        <v>3</v>
      </c>
      <c r="F45" t="str">
        <f>"0000000603"</f>
        <v>0000000603</v>
      </c>
      <c r="G45" t="s">
        <v>3</v>
      </c>
      <c r="H45">
        <v>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</row>
    <row r="46" spans="1:20" x14ac:dyDescent="0.25">
      <c r="A46" t="s">
        <v>126</v>
      </c>
      <c r="B46" t="s">
        <v>63</v>
      </c>
      <c r="C46" t="s">
        <v>7</v>
      </c>
      <c r="D46" t="s">
        <v>3</v>
      </c>
      <c r="E46" t="s">
        <v>3</v>
      </c>
      <c r="F46" t="str">
        <f>""</f>
        <v/>
      </c>
      <c r="G46" t="s">
        <v>3</v>
      </c>
      <c r="H46">
        <v>1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>
        <v>0</v>
      </c>
      <c r="R46">
        <v>0</v>
      </c>
      <c r="S46">
        <v>0</v>
      </c>
      <c r="T46">
        <v>0</v>
      </c>
    </row>
    <row r="47" spans="1:20" x14ac:dyDescent="0.25">
      <c r="A47" t="s">
        <v>127</v>
      </c>
      <c r="B47" t="s">
        <v>63</v>
      </c>
      <c r="C47" t="s">
        <v>7</v>
      </c>
      <c r="D47" t="s">
        <v>3</v>
      </c>
      <c r="E47" t="s">
        <v>3</v>
      </c>
      <c r="F47" t="str">
        <f>"0000001168"</f>
        <v>0000001168</v>
      </c>
      <c r="G47" t="s">
        <v>3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5">
      <c r="A48" t="s">
        <v>128</v>
      </c>
      <c r="B48" t="s">
        <v>63</v>
      </c>
      <c r="C48" t="s">
        <v>7</v>
      </c>
      <c r="D48" t="s">
        <v>3</v>
      </c>
      <c r="E48" t="s">
        <v>3</v>
      </c>
      <c r="F48" t="str">
        <f>"0000001167"</f>
        <v>0000001167</v>
      </c>
      <c r="G48" t="s">
        <v>3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129</v>
      </c>
      <c r="B49" t="s">
        <v>63</v>
      </c>
      <c r="C49" t="s">
        <v>7</v>
      </c>
      <c r="D49" t="s">
        <v>3</v>
      </c>
      <c r="E49" t="s">
        <v>3</v>
      </c>
      <c r="F49" t="str">
        <f>""</f>
        <v/>
      </c>
      <c r="G49" t="s">
        <v>3</v>
      </c>
      <c r="H49">
        <v>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</row>
    <row r="50" spans="1:20" x14ac:dyDescent="0.25">
      <c r="A50" t="s">
        <v>130</v>
      </c>
      <c r="B50" t="s">
        <v>63</v>
      </c>
      <c r="C50" t="s">
        <v>7</v>
      </c>
      <c r="D50" t="s">
        <v>3</v>
      </c>
      <c r="E50" t="s">
        <v>3</v>
      </c>
      <c r="F50" t="str">
        <f>""</f>
        <v/>
      </c>
      <c r="G50" t="s">
        <v>3</v>
      </c>
      <c r="H50">
        <v>2</v>
      </c>
      <c r="I50">
        <v>0</v>
      </c>
      <c r="J50">
        <v>0</v>
      </c>
      <c r="K50">
        <v>0</v>
      </c>
      <c r="L50">
        <v>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5">
      <c r="A51" t="s">
        <v>131</v>
      </c>
      <c r="B51" t="s">
        <v>63</v>
      </c>
      <c r="C51" t="s">
        <v>7</v>
      </c>
      <c r="D51" t="s">
        <v>3</v>
      </c>
      <c r="E51" t="s">
        <v>3</v>
      </c>
      <c r="F51" t="str">
        <f>"0000001150"</f>
        <v>0000001150</v>
      </c>
      <c r="G51" t="s">
        <v>3</v>
      </c>
      <c r="H51">
        <v>1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</row>
    <row r="52" spans="1:20" x14ac:dyDescent="0.25">
      <c r="A52" t="s">
        <v>132</v>
      </c>
      <c r="B52" t="s">
        <v>63</v>
      </c>
      <c r="C52" t="s">
        <v>7</v>
      </c>
      <c r="D52" t="s">
        <v>3</v>
      </c>
      <c r="E52" t="s">
        <v>3</v>
      </c>
      <c r="F52" t="str">
        <f>""</f>
        <v/>
      </c>
      <c r="G52" t="s">
        <v>3</v>
      </c>
      <c r="H52">
        <v>4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4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133</v>
      </c>
      <c r="B53" t="s">
        <v>63</v>
      </c>
      <c r="C53" t="s">
        <v>7</v>
      </c>
      <c r="D53" t="s">
        <v>3</v>
      </c>
      <c r="E53" t="s">
        <v>3</v>
      </c>
      <c r="F53" t="str">
        <f>""</f>
        <v/>
      </c>
      <c r="G53" t="s">
        <v>3</v>
      </c>
      <c r="H53">
        <v>1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134</v>
      </c>
      <c r="B54" t="s">
        <v>63</v>
      </c>
      <c r="C54" t="s">
        <v>7</v>
      </c>
      <c r="D54" t="s">
        <v>3</v>
      </c>
      <c r="E54" t="s">
        <v>3</v>
      </c>
      <c r="F54" t="str">
        <f>"0000000911"</f>
        <v>0000000911</v>
      </c>
      <c r="G54" t="s">
        <v>3</v>
      </c>
      <c r="H54">
        <v>1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135</v>
      </c>
      <c r="B55" t="s">
        <v>63</v>
      </c>
      <c r="C55" t="s">
        <v>7</v>
      </c>
      <c r="D55" t="s">
        <v>3</v>
      </c>
      <c r="E55" t="s">
        <v>3</v>
      </c>
      <c r="F55" t="str">
        <f>"0000000912"</f>
        <v>0000000912</v>
      </c>
      <c r="G55" t="s">
        <v>3</v>
      </c>
      <c r="H55">
        <v>1</v>
      </c>
      <c r="I55">
        <v>0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136</v>
      </c>
      <c r="B56" t="s">
        <v>63</v>
      </c>
      <c r="C56" t="s">
        <v>7</v>
      </c>
      <c r="D56" t="s">
        <v>3</v>
      </c>
      <c r="E56" t="s">
        <v>3</v>
      </c>
      <c r="F56" t="str">
        <f>"0000000913"</f>
        <v>0000000913</v>
      </c>
      <c r="G56" t="s">
        <v>3</v>
      </c>
      <c r="H56">
        <v>1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137</v>
      </c>
      <c r="B57" t="s">
        <v>63</v>
      </c>
      <c r="C57" t="s">
        <v>7</v>
      </c>
      <c r="D57" t="s">
        <v>3</v>
      </c>
      <c r="E57" t="s">
        <v>3</v>
      </c>
      <c r="F57" t="str">
        <f>"0000000914"</f>
        <v>0000000914</v>
      </c>
      <c r="G57" t="s">
        <v>3</v>
      </c>
      <c r="H57">
        <v>1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138</v>
      </c>
      <c r="B58" t="s">
        <v>63</v>
      </c>
      <c r="C58" t="s">
        <v>7</v>
      </c>
      <c r="D58" t="s">
        <v>3</v>
      </c>
      <c r="E58" t="s">
        <v>3</v>
      </c>
      <c r="F58" t="str">
        <f>"0000000919"</f>
        <v>0000000919</v>
      </c>
      <c r="G58" t="s">
        <v>3</v>
      </c>
      <c r="H58">
        <v>1</v>
      </c>
      <c r="I58">
        <v>0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1:20" x14ac:dyDescent="0.25">
      <c r="A59" t="s">
        <v>139</v>
      </c>
      <c r="B59" t="s">
        <v>63</v>
      </c>
      <c r="C59" t="s">
        <v>7</v>
      </c>
      <c r="D59" t="s">
        <v>3</v>
      </c>
      <c r="E59" t="s">
        <v>3</v>
      </c>
      <c r="F59" t="str">
        <f>"0000000915"</f>
        <v>0000000915</v>
      </c>
      <c r="G59" t="s">
        <v>3</v>
      </c>
      <c r="H59">
        <v>1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140</v>
      </c>
      <c r="B60" t="s">
        <v>63</v>
      </c>
      <c r="C60" t="s">
        <v>7</v>
      </c>
      <c r="D60" t="s">
        <v>3</v>
      </c>
      <c r="E60" t="s">
        <v>3</v>
      </c>
      <c r="F60" t="str">
        <f>"0000000916"</f>
        <v>0000000916</v>
      </c>
      <c r="G60" t="s">
        <v>3</v>
      </c>
      <c r="H60">
        <v>1</v>
      </c>
      <c r="I60">
        <v>0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141</v>
      </c>
      <c r="B61" t="s">
        <v>63</v>
      </c>
      <c r="C61" t="s">
        <v>7</v>
      </c>
      <c r="D61" t="s">
        <v>3</v>
      </c>
      <c r="E61" t="s">
        <v>3</v>
      </c>
      <c r="F61" t="str">
        <f>"0000000920"</f>
        <v>0000000920</v>
      </c>
      <c r="G61" t="s">
        <v>3</v>
      </c>
      <c r="H61">
        <v>1</v>
      </c>
      <c r="I61">
        <v>0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142</v>
      </c>
      <c r="B62" t="s">
        <v>63</v>
      </c>
      <c r="C62" t="s">
        <v>7</v>
      </c>
      <c r="D62" t="s">
        <v>3</v>
      </c>
      <c r="E62" t="s">
        <v>3</v>
      </c>
      <c r="F62" t="str">
        <f>"0000000921"</f>
        <v>0000000921</v>
      </c>
      <c r="G62" t="s">
        <v>3</v>
      </c>
      <c r="H62">
        <v>1</v>
      </c>
      <c r="I62">
        <v>0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</row>
    <row r="63" spans="1:20" x14ac:dyDescent="0.25">
      <c r="A63" t="s">
        <v>143</v>
      </c>
      <c r="B63" t="s">
        <v>63</v>
      </c>
      <c r="C63" t="s">
        <v>7</v>
      </c>
      <c r="D63" t="s">
        <v>3</v>
      </c>
      <c r="E63" t="s">
        <v>3</v>
      </c>
      <c r="F63" t="str">
        <f>"0000000922"</f>
        <v>0000000922</v>
      </c>
      <c r="G63" t="s">
        <v>3</v>
      </c>
      <c r="H63">
        <v>6</v>
      </c>
      <c r="I63">
        <v>0</v>
      </c>
      <c r="J63">
        <v>6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D633-33DF-4ACE-94A9-DDA52BA10C4B}">
  <dimension ref="A1:AG25"/>
  <sheetViews>
    <sheetView workbookViewId="0">
      <selection activeCell="D8" sqref="D8"/>
    </sheetView>
  </sheetViews>
  <sheetFormatPr baseColWidth="10" defaultRowHeight="15" x14ac:dyDescent="0.25"/>
  <sheetData>
    <row r="1" spans="1:33" x14ac:dyDescent="0.25">
      <c r="A1" t="s">
        <v>144</v>
      </c>
    </row>
    <row r="2" spans="1:33" x14ac:dyDescent="0.25">
      <c r="A2" t="s">
        <v>145</v>
      </c>
    </row>
    <row r="3" spans="1:33" x14ac:dyDescent="0.25">
      <c r="A3" t="s">
        <v>2</v>
      </c>
    </row>
    <row r="4" spans="1:33" x14ac:dyDescent="0.25">
      <c r="A4" t="s">
        <v>3</v>
      </c>
    </row>
    <row r="5" spans="1:33" x14ac:dyDescent="0.25">
      <c r="A5" t="s">
        <v>4</v>
      </c>
    </row>
    <row r="6" spans="1:33" x14ac:dyDescent="0.25">
      <c r="A6" t="s">
        <v>5</v>
      </c>
    </row>
    <row r="7" spans="1:33" x14ac:dyDescent="0.25">
      <c r="A7" t="s">
        <v>6</v>
      </c>
    </row>
    <row r="8" spans="1:33" x14ac:dyDescent="0.25">
      <c r="A8" s="1">
        <v>44649</v>
      </c>
    </row>
    <row r="9" spans="1:33" x14ac:dyDescent="0.25">
      <c r="A9" t="str">
        <f>"Journal"</f>
        <v>Journal</v>
      </c>
      <c r="B9" t="str">
        <f>"Publisher"</f>
        <v>Publisher</v>
      </c>
      <c r="C9" t="str">
        <f>"Platform"</f>
        <v>Platform</v>
      </c>
      <c r="D9" t="str">
        <f>"Journal DOI"</f>
        <v>Journal DOI</v>
      </c>
      <c r="E9" t="str">
        <f>"Proprietary Identifier"</f>
        <v>Proprietary Identifier</v>
      </c>
      <c r="F9" t="str">
        <f>"Print ISSN"</f>
        <v>Print ISSN</v>
      </c>
      <c r="G9" t="str">
        <f>"Online ISSN"</f>
        <v>Online ISSN</v>
      </c>
      <c r="H9" t="str">
        <f>"Articles in Press"</f>
        <v>Articles in Press</v>
      </c>
      <c r="I9" t="str">
        <f>"YOP 2022"</f>
        <v>YOP 2022</v>
      </c>
      <c r="J9" t="str">
        <f>"YOP 2021"</f>
        <v>YOP 2021</v>
      </c>
      <c r="K9" t="str">
        <f>"YOP 2020"</f>
        <v>YOP 2020</v>
      </c>
      <c r="L9" t="str">
        <f>"YOP 2019"</f>
        <v>YOP 2019</v>
      </c>
      <c r="M9" t="str">
        <f>"YOP 2018"</f>
        <v>YOP 2018</v>
      </c>
      <c r="N9" t="str">
        <f>"YOP 2017"</f>
        <v>YOP 2017</v>
      </c>
      <c r="O9" t="str">
        <f>"YOP 2016"</f>
        <v>YOP 2016</v>
      </c>
      <c r="P9" t="str">
        <f>"YOP 2015"</f>
        <v>YOP 2015</v>
      </c>
      <c r="Q9" t="str">
        <f>"YOP 2014"</f>
        <v>YOP 2014</v>
      </c>
      <c r="R9" t="str">
        <f>"YOP 2013"</f>
        <v>YOP 2013</v>
      </c>
      <c r="S9" t="str">
        <f>"YOP 2012"</f>
        <v>YOP 2012</v>
      </c>
      <c r="T9" t="str">
        <f>"YOP 2011"</f>
        <v>YOP 2011</v>
      </c>
      <c r="U9" t="str">
        <f>"YOP 2010"</f>
        <v>YOP 2010</v>
      </c>
      <c r="V9" t="str">
        <f>"YOP 2009"</f>
        <v>YOP 2009</v>
      </c>
      <c r="W9" t="str">
        <f>"YOP 2008"</f>
        <v>YOP 2008</v>
      </c>
      <c r="X9" t="str">
        <f>"YOP 2007"</f>
        <v>YOP 2007</v>
      </c>
      <c r="Y9" t="str">
        <f>"YOP 2006"</f>
        <v>YOP 2006</v>
      </c>
      <c r="Z9" t="str">
        <f>"YOP 2005"</f>
        <v>YOP 2005</v>
      </c>
      <c r="AA9" t="str">
        <f>"YOP 2004"</f>
        <v>YOP 2004</v>
      </c>
      <c r="AB9" t="str">
        <f>"YOP 2003"</f>
        <v>YOP 2003</v>
      </c>
      <c r="AC9" t="str">
        <f>"YOP 2002"</f>
        <v>YOP 2002</v>
      </c>
      <c r="AD9" t="str">
        <f>"YOP 2001"</f>
        <v>YOP 2001</v>
      </c>
      <c r="AE9" t="str">
        <f>"YOP 2000"</f>
        <v>YOP 2000</v>
      </c>
      <c r="AF9" t="str">
        <f>"YOP Pre-2000"</f>
        <v>YOP Pre-2000</v>
      </c>
      <c r="AG9" t="str">
        <f>"YOP unknown"</f>
        <v>YOP unknown</v>
      </c>
    </row>
    <row r="10" spans="1:33" x14ac:dyDescent="0.25">
      <c r="A10" t="s">
        <v>66</v>
      </c>
      <c r="H10">
        <v>2291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1</v>
      </c>
      <c r="AB10">
        <v>3</v>
      </c>
      <c r="AC10">
        <v>0</v>
      </c>
      <c r="AD10">
        <v>0</v>
      </c>
      <c r="AE10">
        <v>0</v>
      </c>
      <c r="AF10">
        <v>3</v>
      </c>
      <c r="AG10">
        <v>0</v>
      </c>
    </row>
    <row r="11" spans="1:33" x14ac:dyDescent="0.25">
      <c r="A11" t="s">
        <v>67</v>
      </c>
      <c r="B11" t="s">
        <v>35</v>
      </c>
      <c r="C11" t="s">
        <v>7</v>
      </c>
      <c r="F11" t="s">
        <v>147</v>
      </c>
      <c r="G11" t="s">
        <v>3</v>
      </c>
      <c r="H11">
        <v>616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3</v>
      </c>
      <c r="AG11">
        <v>0</v>
      </c>
    </row>
    <row r="12" spans="1:33" x14ac:dyDescent="0.25">
      <c r="A12" t="s">
        <v>67</v>
      </c>
      <c r="B12" t="s">
        <v>35</v>
      </c>
      <c r="C12" t="s">
        <v>7</v>
      </c>
      <c r="F12" t="s">
        <v>147</v>
      </c>
      <c r="G12" t="s">
        <v>3</v>
      </c>
      <c r="H12">
        <v>616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3</v>
      </c>
      <c r="AG12">
        <v>0</v>
      </c>
    </row>
    <row r="13" spans="1:33" x14ac:dyDescent="0.25">
      <c r="A13" t="s">
        <v>71</v>
      </c>
      <c r="B13" t="s">
        <v>62</v>
      </c>
      <c r="C13" t="s">
        <v>7</v>
      </c>
      <c r="F13" t="s">
        <v>148</v>
      </c>
      <c r="G13" t="s">
        <v>3</v>
      </c>
      <c r="H13">
        <v>820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2</v>
      </c>
      <c r="AC13">
        <v>0</v>
      </c>
      <c r="AD13">
        <v>0</v>
      </c>
      <c r="AE13">
        <v>0</v>
      </c>
      <c r="AF13">
        <v>0</v>
      </c>
      <c r="AG13">
        <v>0</v>
      </c>
    </row>
    <row r="14" spans="1:33" x14ac:dyDescent="0.25">
      <c r="A14" t="s">
        <v>67</v>
      </c>
      <c r="B14" t="s">
        <v>35</v>
      </c>
      <c r="C14" t="s">
        <v>7</v>
      </c>
      <c r="F14" t="s">
        <v>147</v>
      </c>
      <c r="G14" t="s">
        <v>3</v>
      </c>
      <c r="H14">
        <v>616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3</v>
      </c>
      <c r="AG14">
        <v>0</v>
      </c>
    </row>
    <row r="15" spans="1:33" x14ac:dyDescent="0.25">
      <c r="A15" t="s">
        <v>71</v>
      </c>
      <c r="B15" t="s">
        <v>62</v>
      </c>
      <c r="C15" t="s">
        <v>7</v>
      </c>
      <c r="F15" t="s">
        <v>148</v>
      </c>
      <c r="G15" t="s">
        <v>3</v>
      </c>
      <c r="H15">
        <v>820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2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 x14ac:dyDescent="0.25">
      <c r="A16" t="s">
        <v>69</v>
      </c>
      <c r="B16" t="s">
        <v>38</v>
      </c>
      <c r="C16" t="s">
        <v>7</v>
      </c>
      <c r="F16" t="s">
        <v>149</v>
      </c>
      <c r="G16" t="s">
        <v>3</v>
      </c>
      <c r="H16">
        <v>235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0</v>
      </c>
    </row>
    <row r="17" spans="1:33" x14ac:dyDescent="0.25">
      <c r="A17" t="s">
        <v>67</v>
      </c>
      <c r="B17" t="s">
        <v>35</v>
      </c>
      <c r="C17" t="s">
        <v>7</v>
      </c>
      <c r="F17" t="s">
        <v>147</v>
      </c>
      <c r="G17" t="s">
        <v>3</v>
      </c>
      <c r="H17">
        <v>616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3</v>
      </c>
      <c r="AG17">
        <v>0</v>
      </c>
    </row>
    <row r="18" spans="1:33" x14ac:dyDescent="0.25">
      <c r="A18" t="s">
        <v>71</v>
      </c>
      <c r="B18" t="s">
        <v>62</v>
      </c>
      <c r="C18" t="s">
        <v>7</v>
      </c>
      <c r="F18" t="s">
        <v>148</v>
      </c>
      <c r="G18" t="s">
        <v>3</v>
      </c>
      <c r="H18">
        <v>820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2</v>
      </c>
      <c r="AC18">
        <v>0</v>
      </c>
      <c r="AD18">
        <v>0</v>
      </c>
      <c r="AE18">
        <v>0</v>
      </c>
      <c r="AF18">
        <v>0</v>
      </c>
      <c r="AG18">
        <v>0</v>
      </c>
    </row>
    <row r="19" spans="1:33" x14ac:dyDescent="0.25">
      <c r="A19" t="s">
        <v>69</v>
      </c>
      <c r="B19" t="s">
        <v>38</v>
      </c>
      <c r="C19" t="s">
        <v>7</v>
      </c>
      <c r="F19" t="s">
        <v>149</v>
      </c>
      <c r="G19" t="s">
        <v>3</v>
      </c>
      <c r="H19">
        <v>235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 t="s">
        <v>70</v>
      </c>
      <c r="B20" t="s">
        <v>61</v>
      </c>
      <c r="C20" t="s">
        <v>7</v>
      </c>
      <c r="F20" t="s">
        <v>146</v>
      </c>
      <c r="G20" t="s">
        <v>3</v>
      </c>
      <c r="H20">
        <v>184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1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25">
      <c r="A21" t="s">
        <v>67</v>
      </c>
      <c r="B21" t="s">
        <v>35</v>
      </c>
      <c r="C21" t="s">
        <v>7</v>
      </c>
      <c r="F21" t="s">
        <v>147</v>
      </c>
      <c r="G21" t="s">
        <v>3</v>
      </c>
      <c r="H21">
        <v>616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3</v>
      </c>
      <c r="AG21">
        <v>0</v>
      </c>
    </row>
    <row r="22" spans="1:33" x14ac:dyDescent="0.25">
      <c r="A22" t="s">
        <v>71</v>
      </c>
      <c r="B22" t="s">
        <v>62</v>
      </c>
      <c r="C22" t="s">
        <v>7</v>
      </c>
      <c r="F22" t="s">
        <v>148</v>
      </c>
      <c r="G22" t="s">
        <v>3</v>
      </c>
      <c r="H22">
        <v>820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2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25">
      <c r="A23" t="s">
        <v>69</v>
      </c>
      <c r="B23" t="s">
        <v>38</v>
      </c>
      <c r="C23" t="s">
        <v>7</v>
      </c>
      <c r="F23" t="s">
        <v>149</v>
      </c>
      <c r="G23" t="s">
        <v>3</v>
      </c>
      <c r="H23">
        <v>235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0</v>
      </c>
      <c r="AF23">
        <v>0</v>
      </c>
      <c r="AG23">
        <v>0</v>
      </c>
    </row>
    <row r="24" spans="1:33" x14ac:dyDescent="0.25">
      <c r="A24" t="s">
        <v>70</v>
      </c>
      <c r="B24" t="s">
        <v>61</v>
      </c>
      <c r="C24" t="s">
        <v>7</v>
      </c>
      <c r="F24" t="s">
        <v>146</v>
      </c>
      <c r="G24" t="s">
        <v>3</v>
      </c>
      <c r="H24">
        <v>184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5">
      <c r="A25" t="s">
        <v>68</v>
      </c>
      <c r="B25" t="s">
        <v>38</v>
      </c>
      <c r="C25" t="s">
        <v>7</v>
      </c>
      <c r="F25" t="s">
        <v>150</v>
      </c>
      <c r="G25" t="s">
        <v>3</v>
      </c>
      <c r="H25">
        <v>436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PR1</vt:lpstr>
      <vt:lpstr>JR1</vt:lpstr>
      <vt:lpstr>DR3</vt:lpstr>
      <vt:lpstr>BR2</vt:lpstr>
      <vt:lpstr>BR1</vt:lpstr>
      <vt:lpstr>JR5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2022-04-01T06:35:39Z</dcterms:created>
  <dcterms:modified xsi:type="dcterms:W3CDTF">2022-04-01T06:45:21Z</dcterms:modified>
</cp:coreProperties>
</file>